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Sellest_töövihikust" defaultThemeVersion="124226"/>
  <bookViews>
    <workbookView xWindow="2130" yWindow="495" windowWidth="21810" windowHeight="12615"/>
  </bookViews>
  <sheets>
    <sheet name="eelarve täitmine" sheetId="23" r:id="rId1"/>
    <sheet name="investeeringud" sheetId="24" r:id="rId2"/>
  </sheets>
  <definedNames>
    <definedName name="_xlnm._FilterDatabase" localSheetId="1" hidden="1">investeeringud!$A$14:$AE$202</definedName>
    <definedName name="Z_2F8AACC4_101C_4AC3_B10D_F67AEBB69608_.wvu.Cols" localSheetId="1" hidden="1">investeeringud!$A:$A,investeeringud!$E:$E</definedName>
    <definedName name="Z_2F8AACC4_101C_4AC3_B10D_F67AEBB69608_.wvu.FilterData" localSheetId="1" hidden="1">investeeringud!$A$14:$AE$202</definedName>
    <definedName name="Z_5D071BF9_0AEE_4A92_9E0D_D060EFC3758A_.wvu.Cols" localSheetId="1" hidden="1">investeeringud!$E:$E</definedName>
    <definedName name="Z_5D071BF9_0AEE_4A92_9E0D_D060EFC3758A_.wvu.FilterData" localSheetId="1" hidden="1">investeeringud!$A$14:$AE$202</definedName>
    <definedName name="Z_9134FADB_CAD6_465F_AA37_25F191D0D5F0_.wvu.Cols" localSheetId="1" hidden="1">investeeringud!$E:$E</definedName>
    <definedName name="Z_9134FADB_CAD6_465F_AA37_25F191D0D5F0_.wvu.FilterData" localSheetId="1" hidden="1">investeeringud!$A$14:$AE$14</definedName>
    <definedName name="Z_B4612847_9786_45E1_AA02_EC1B10468BD4_.wvu.Cols" localSheetId="1" hidden="1">investeeringud!$E:$E</definedName>
    <definedName name="Z_B4612847_9786_45E1_AA02_EC1B10468BD4_.wvu.FilterData" localSheetId="1" hidden="1">investeeringud!$A$14:$AE$14</definedName>
    <definedName name="Z_EA9417E6_1353_4F37_BDAD_3BB01A3BE0B9_.wvu.Cols" localSheetId="1" hidden="1">investeeringud!$A:$A,investeeringud!$E:$E</definedName>
    <definedName name="Z_EA9417E6_1353_4F37_BDAD_3BB01A3BE0B9_.wvu.FilterData" localSheetId="1" hidden="1">investeeringud!$A$14:$AE$202</definedName>
    <definedName name="Z_F1C699B3_0ADD_4A92_A27D_97BA0E0E5DF0_.wvu.Cols" localSheetId="1" hidden="1">investeeringud!$E:$E</definedName>
    <definedName name="Z_F1C699B3_0ADD_4A92_A27D_97BA0E0E5DF0_.wvu.FilterData" localSheetId="1" hidden="1">investeeringud!$A$14:$AE$14</definedName>
  </definedNames>
  <calcPr calcId="145621"/>
</workbook>
</file>

<file path=xl/calcChain.xml><?xml version="1.0" encoding="utf-8"?>
<calcChain xmlns="http://schemas.openxmlformats.org/spreadsheetml/2006/main">
  <c r="J202" i="24" l="1"/>
  <c r="J201" i="24"/>
  <c r="F201" i="24"/>
  <c r="J200" i="24"/>
  <c r="I199" i="24"/>
  <c r="H199" i="24"/>
  <c r="G199" i="24"/>
  <c r="F199" i="24"/>
  <c r="J199" i="24" s="1"/>
  <c r="E199" i="24"/>
  <c r="J198" i="24"/>
  <c r="I197" i="24"/>
  <c r="H197" i="24"/>
  <c r="G197" i="24"/>
  <c r="F197" i="24"/>
  <c r="J197" i="24" s="1"/>
  <c r="E197" i="24"/>
  <c r="J196" i="24"/>
  <c r="I195" i="24"/>
  <c r="I194" i="24" s="1"/>
  <c r="H195" i="24"/>
  <c r="H194" i="24" s="1"/>
  <c r="G195" i="24"/>
  <c r="J195" i="24" s="1"/>
  <c r="F195" i="24"/>
  <c r="E195" i="24"/>
  <c r="E194" i="24" s="1"/>
  <c r="G194" i="24"/>
  <c r="F194" i="24"/>
  <c r="J194" i="24" s="1"/>
  <c r="J193" i="24"/>
  <c r="J192" i="24"/>
  <c r="J191" i="24"/>
  <c r="J190" i="24"/>
  <c r="J189" i="24"/>
  <c r="J188" i="24"/>
  <c r="I187" i="24"/>
  <c r="H187" i="24"/>
  <c r="G187" i="24"/>
  <c r="F187" i="24"/>
  <c r="J187" i="24" s="1"/>
  <c r="E187" i="24"/>
  <c r="J186" i="24"/>
  <c r="J185" i="24"/>
  <c r="J184" i="24"/>
  <c r="I183" i="24"/>
  <c r="H183" i="24"/>
  <c r="G183" i="24"/>
  <c r="J183" i="24" s="1"/>
  <c r="F183" i="24"/>
  <c r="J182" i="24"/>
  <c r="F181" i="24"/>
  <c r="J181" i="24" s="1"/>
  <c r="J180" i="24"/>
  <c r="F180" i="24"/>
  <c r="I179" i="24"/>
  <c r="H179" i="24"/>
  <c r="G179" i="24"/>
  <c r="J178" i="24"/>
  <c r="I177" i="24"/>
  <c r="H177" i="24"/>
  <c r="G177" i="24"/>
  <c r="J177" i="24" s="1"/>
  <c r="F177" i="24"/>
  <c r="E177" i="24"/>
  <c r="J176" i="24"/>
  <c r="J175" i="24"/>
  <c r="J174" i="24"/>
  <c r="J173" i="24"/>
  <c r="J172" i="24"/>
  <c r="J171" i="24"/>
  <c r="J170" i="24"/>
  <c r="I169" i="24"/>
  <c r="I168" i="24" s="1"/>
  <c r="H169" i="24"/>
  <c r="H168" i="24" s="1"/>
  <c r="G169" i="24"/>
  <c r="J169" i="24" s="1"/>
  <c r="F169" i="24"/>
  <c r="E169" i="24"/>
  <c r="E168" i="24" s="1"/>
  <c r="G168" i="24"/>
  <c r="F168" i="24"/>
  <c r="J168" i="24" s="1"/>
  <c r="J167" i="24"/>
  <c r="J166" i="24"/>
  <c r="J165" i="24"/>
  <c r="J164" i="24"/>
  <c r="J163" i="24"/>
  <c r="J162" i="24"/>
  <c r="J161" i="24"/>
  <c r="J160" i="24"/>
  <c r="J159" i="24"/>
  <c r="J158" i="24"/>
  <c r="J157" i="24"/>
  <c r="J156" i="24"/>
  <c r="I155" i="24"/>
  <c r="I154" i="24" s="1"/>
  <c r="H155" i="24"/>
  <c r="G155" i="24"/>
  <c r="J155" i="24" s="1"/>
  <c r="F155" i="24"/>
  <c r="E155" i="24"/>
  <c r="E154" i="24" s="1"/>
  <c r="J153" i="24"/>
  <c r="J152" i="24"/>
  <c r="I151" i="24"/>
  <c r="H151" i="24"/>
  <c r="G151" i="24"/>
  <c r="F151" i="24"/>
  <c r="J151" i="24" s="1"/>
  <c r="E151" i="24"/>
  <c r="J150" i="24"/>
  <c r="I149" i="24"/>
  <c r="H149" i="24"/>
  <c r="G149" i="24"/>
  <c r="F149" i="24"/>
  <c r="J149" i="24" s="1"/>
  <c r="E149" i="24"/>
  <c r="J148" i="24"/>
  <c r="I147" i="24"/>
  <c r="H147" i="24"/>
  <c r="G147" i="24"/>
  <c r="J147" i="24" s="1"/>
  <c r="F147" i="24"/>
  <c r="E147" i="24"/>
  <c r="J146" i="24"/>
  <c r="F146" i="24"/>
  <c r="J145" i="24"/>
  <c r="J144" i="24"/>
  <c r="J143" i="24"/>
  <c r="J142" i="24"/>
  <c r="J140" i="24"/>
  <c r="J139" i="24"/>
  <c r="I138" i="24"/>
  <c r="H138" i="24"/>
  <c r="G138" i="24"/>
  <c r="F138" i="24"/>
  <c r="J138" i="24" s="1"/>
  <c r="E138" i="24"/>
  <c r="J137" i="24"/>
  <c r="J136" i="24"/>
  <c r="J135" i="24"/>
  <c r="I134" i="24"/>
  <c r="H134" i="24"/>
  <c r="H132" i="24" s="1"/>
  <c r="G134" i="24"/>
  <c r="J134" i="24" s="1"/>
  <c r="F134" i="24"/>
  <c r="E134" i="24"/>
  <c r="J133" i="24"/>
  <c r="I132" i="24"/>
  <c r="F132" i="24"/>
  <c r="F104" i="24" s="1"/>
  <c r="E132" i="24"/>
  <c r="J131" i="24"/>
  <c r="I130" i="24"/>
  <c r="H130" i="24"/>
  <c r="G130" i="24"/>
  <c r="F130" i="24"/>
  <c r="J130" i="24" s="1"/>
  <c r="E130" i="24"/>
  <c r="J129" i="24"/>
  <c r="J128" i="24"/>
  <c r="I127" i="24"/>
  <c r="H127" i="24"/>
  <c r="G127" i="24"/>
  <c r="F127" i="24"/>
  <c r="J127" i="24" s="1"/>
  <c r="E127" i="24"/>
  <c r="J126" i="24"/>
  <c r="J125" i="24"/>
  <c r="J124" i="24"/>
  <c r="J123" i="24"/>
  <c r="J122" i="24"/>
  <c r="J121" i="24"/>
  <c r="J120" i="24"/>
  <c r="J119" i="24"/>
  <c r="I118" i="24"/>
  <c r="H118" i="24"/>
  <c r="H117" i="24" s="1"/>
  <c r="H9" i="24" s="1"/>
  <c r="G118" i="24"/>
  <c r="J118" i="24" s="1"/>
  <c r="F118" i="24"/>
  <c r="E118" i="24"/>
  <c r="I117" i="24"/>
  <c r="F117" i="24"/>
  <c r="E117" i="24"/>
  <c r="J116" i="24"/>
  <c r="J115" i="24"/>
  <c r="J114" i="24"/>
  <c r="J113" i="24"/>
  <c r="J112" i="24"/>
  <c r="J111" i="24"/>
  <c r="J110" i="24"/>
  <c r="J109" i="24"/>
  <c r="I108" i="24"/>
  <c r="H108" i="24"/>
  <c r="G108" i="24"/>
  <c r="J108" i="24" s="1"/>
  <c r="F108" i="24"/>
  <c r="E108" i="24"/>
  <c r="J107" i="24"/>
  <c r="J106" i="24"/>
  <c r="I105" i="24"/>
  <c r="H105" i="24"/>
  <c r="G105" i="24"/>
  <c r="J105" i="24" s="1"/>
  <c r="F105" i="24"/>
  <c r="E105" i="24"/>
  <c r="I104" i="24"/>
  <c r="E104" i="24"/>
  <c r="J103" i="24"/>
  <c r="J102" i="24"/>
  <c r="I101" i="24"/>
  <c r="I83" i="24" s="1"/>
  <c r="H101" i="24"/>
  <c r="G101" i="24"/>
  <c r="F101" i="24"/>
  <c r="J101" i="24" s="1"/>
  <c r="E101" i="24"/>
  <c r="E83" i="24" s="1"/>
  <c r="F100" i="24"/>
  <c r="J100" i="24" s="1"/>
  <c r="J99" i="24"/>
  <c r="J98" i="24"/>
  <c r="J97" i="24"/>
  <c r="I96" i="24"/>
  <c r="H96" i="24"/>
  <c r="G96" i="24"/>
  <c r="J96" i="24" s="1"/>
  <c r="F96" i="24"/>
  <c r="E96" i="24"/>
  <c r="J95" i="24"/>
  <c r="J94" i="24"/>
  <c r="I93" i="24"/>
  <c r="H93" i="24"/>
  <c r="G93" i="24"/>
  <c r="J93" i="24" s="1"/>
  <c r="F93" i="24"/>
  <c r="E93" i="24"/>
  <c r="J92" i="24"/>
  <c r="J91" i="24"/>
  <c r="J90" i="24"/>
  <c r="J89" i="24"/>
  <c r="J88" i="24"/>
  <c r="J87" i="24"/>
  <c r="J86" i="24"/>
  <c r="J85" i="24"/>
  <c r="I84" i="24"/>
  <c r="H84" i="24"/>
  <c r="G84" i="24"/>
  <c r="G83" i="24" s="1"/>
  <c r="F84" i="24"/>
  <c r="J84" i="24" s="1"/>
  <c r="E84" i="24"/>
  <c r="H83" i="24"/>
  <c r="J82" i="24"/>
  <c r="J81" i="24"/>
  <c r="J80" i="24"/>
  <c r="J79" i="24"/>
  <c r="J78" i="24"/>
  <c r="J77" i="24"/>
  <c r="J76" i="24"/>
  <c r="J75" i="24"/>
  <c r="J74" i="24"/>
  <c r="J73" i="24"/>
  <c r="I72" i="24"/>
  <c r="H72" i="24"/>
  <c r="G72" i="24"/>
  <c r="J72" i="24" s="1"/>
  <c r="F72" i="24"/>
  <c r="E72" i="24"/>
  <c r="J71" i="24"/>
  <c r="I70" i="24"/>
  <c r="H70" i="24"/>
  <c r="H69" i="24" s="1"/>
  <c r="G70" i="24"/>
  <c r="J70" i="24" s="1"/>
  <c r="F70" i="24"/>
  <c r="E70" i="24"/>
  <c r="I69" i="24"/>
  <c r="F69" i="24"/>
  <c r="E69" i="24"/>
  <c r="J68" i="24"/>
  <c r="J67" i="24"/>
  <c r="J66" i="24"/>
  <c r="J65" i="24"/>
  <c r="J64" i="24"/>
  <c r="J63" i="24"/>
  <c r="J62" i="24"/>
  <c r="J61" i="24"/>
  <c r="J60" i="24"/>
  <c r="J59" i="24"/>
  <c r="I58" i="24"/>
  <c r="H58" i="24"/>
  <c r="G58" i="24"/>
  <c r="F58" i="24"/>
  <c r="J58" i="24" s="1"/>
  <c r="E58" i="24"/>
  <c r="J57" i="24"/>
  <c r="J56" i="24"/>
  <c r="I55" i="24"/>
  <c r="H55" i="24"/>
  <c r="G55" i="24"/>
  <c r="F55" i="24"/>
  <c r="J55" i="24" s="1"/>
  <c r="E55" i="24"/>
  <c r="J54" i="24"/>
  <c r="J53" i="24"/>
  <c r="I52" i="24"/>
  <c r="H52" i="24"/>
  <c r="G52" i="24"/>
  <c r="F52" i="24"/>
  <c r="J52" i="24" s="1"/>
  <c r="E52" i="24"/>
  <c r="J51" i="24"/>
  <c r="I50" i="24"/>
  <c r="H50" i="24"/>
  <c r="G50" i="24"/>
  <c r="J50" i="24" s="1"/>
  <c r="F50" i="24"/>
  <c r="J49" i="24"/>
  <c r="J48" i="24"/>
  <c r="J47" i="24"/>
  <c r="J46" i="24"/>
  <c r="I45" i="24"/>
  <c r="I25" i="24" s="1"/>
  <c r="I23" i="24" s="1"/>
  <c r="H45" i="24"/>
  <c r="G45" i="24"/>
  <c r="F45" i="24"/>
  <c r="J45" i="24" s="1"/>
  <c r="E45" i="24"/>
  <c r="E25" i="24" s="1"/>
  <c r="E23" i="24" s="1"/>
  <c r="J44" i="24"/>
  <c r="J43" i="24"/>
  <c r="F42" i="24"/>
  <c r="J42" i="24" s="1"/>
  <c r="J41" i="24"/>
  <c r="J40" i="24"/>
  <c r="J39" i="24"/>
  <c r="J38" i="24"/>
  <c r="J37" i="24"/>
  <c r="J36" i="24"/>
  <c r="J35" i="24"/>
  <c r="J34" i="24"/>
  <c r="J33" i="24"/>
  <c r="J32" i="24"/>
  <c r="J31" i="24"/>
  <c r="J30" i="24"/>
  <c r="J29" i="24"/>
  <c r="J28" i="24"/>
  <c r="J27" i="24"/>
  <c r="I26" i="24"/>
  <c r="H26" i="24"/>
  <c r="G26" i="24"/>
  <c r="G25" i="24" s="1"/>
  <c r="F26" i="24"/>
  <c r="J26" i="24" s="1"/>
  <c r="E26" i="24"/>
  <c r="H25" i="24"/>
  <c r="H23" i="24" s="1"/>
  <c r="J24" i="24"/>
  <c r="J22" i="24"/>
  <c r="J21" i="24"/>
  <c r="J20" i="24"/>
  <c r="J19" i="24"/>
  <c r="I18" i="24"/>
  <c r="H18" i="24"/>
  <c r="G18" i="24"/>
  <c r="F18" i="24"/>
  <c r="J18" i="24" s="1"/>
  <c r="E18" i="24"/>
  <c r="J17" i="24"/>
  <c r="J16" i="24"/>
  <c r="I15" i="24"/>
  <c r="I14" i="24" s="1"/>
  <c r="H15" i="24"/>
  <c r="G15" i="24"/>
  <c r="F15" i="24"/>
  <c r="F14" i="24" s="1"/>
  <c r="E15" i="24"/>
  <c r="E14" i="24" s="1"/>
  <c r="H14" i="24"/>
  <c r="G14" i="24"/>
  <c r="I10" i="24"/>
  <c r="H10" i="24"/>
  <c r="G10" i="24"/>
  <c r="J10" i="24" s="1"/>
  <c r="F10" i="24"/>
  <c r="E10" i="24"/>
  <c r="I9" i="24"/>
  <c r="F9" i="24"/>
  <c r="E9" i="24"/>
  <c r="I8" i="24"/>
  <c r="H8" i="24"/>
  <c r="G8" i="24"/>
  <c r="F8" i="24"/>
  <c r="J8" i="24" s="1"/>
  <c r="E8" i="24"/>
  <c r="I7" i="24"/>
  <c r="I6" i="24" s="1"/>
  <c r="H7" i="24"/>
  <c r="G7" i="24"/>
  <c r="E7" i="24"/>
  <c r="E6" i="24" s="1"/>
  <c r="H74" i="23"/>
  <c r="I74" i="23" s="1"/>
  <c r="F74" i="23"/>
  <c r="I73" i="23"/>
  <c r="H73" i="23"/>
  <c r="F73" i="23"/>
  <c r="H72" i="23"/>
  <c r="I72" i="23" s="1"/>
  <c r="F72" i="23"/>
  <c r="H71" i="23"/>
  <c r="H70" i="23"/>
  <c r="I70" i="23" s="1"/>
  <c r="F70" i="23"/>
  <c r="I69" i="23"/>
  <c r="H69" i="23"/>
  <c r="F69" i="23"/>
  <c r="H68" i="23"/>
  <c r="I68" i="23" s="1"/>
  <c r="F68" i="23"/>
  <c r="H67" i="23"/>
  <c r="H65" i="23" s="1"/>
  <c r="I65" i="23" s="1"/>
  <c r="F67" i="23"/>
  <c r="I66" i="23"/>
  <c r="H66" i="23"/>
  <c r="F66" i="23"/>
  <c r="G65" i="23"/>
  <c r="E65" i="23"/>
  <c r="D65" i="23"/>
  <c r="F65" i="23" s="1"/>
  <c r="H63" i="23"/>
  <c r="I63" i="23" s="1"/>
  <c r="H62" i="23"/>
  <c r="I62" i="23" s="1"/>
  <c r="H61" i="23"/>
  <c r="I61" i="23" s="1"/>
  <c r="F61" i="23"/>
  <c r="H60" i="23"/>
  <c r="I60" i="23" s="1"/>
  <c r="F60" i="23"/>
  <c r="H59" i="23"/>
  <c r="I59" i="23" s="1"/>
  <c r="H58" i="23"/>
  <c r="I58" i="23" s="1"/>
  <c r="H57" i="23"/>
  <c r="I57" i="23" s="1"/>
  <c r="F56" i="23"/>
  <c r="G55" i="23"/>
  <c r="H51" i="23"/>
  <c r="I51" i="23" s="1"/>
  <c r="H50" i="23"/>
  <c r="H47" i="23"/>
  <c r="H46" i="23"/>
  <c r="D44" i="23"/>
  <c r="G43" i="23"/>
  <c r="H41" i="23"/>
  <c r="I41" i="23" s="1"/>
  <c r="H40" i="23"/>
  <c r="I40" i="23" s="1"/>
  <c r="H39" i="23"/>
  <c r="H38" i="23"/>
  <c r="I38" i="23" s="1"/>
  <c r="H36" i="23"/>
  <c r="H35" i="23"/>
  <c r="H34" i="23"/>
  <c r="I34" i="23" s="1"/>
  <c r="F34" i="23"/>
  <c r="G33" i="23"/>
  <c r="G32" i="23"/>
  <c r="G31" i="23" s="1"/>
  <c r="F28" i="23"/>
  <c r="H28" i="23"/>
  <c r="H27" i="23"/>
  <c r="I27" i="23" s="1"/>
  <c r="F27" i="23"/>
  <c r="H26" i="23"/>
  <c r="I26" i="23" s="1"/>
  <c r="G25" i="23"/>
  <c r="H24" i="23"/>
  <c r="F24" i="23"/>
  <c r="G23" i="23"/>
  <c r="H22" i="23"/>
  <c r="I22" i="23" s="1"/>
  <c r="F20" i="23"/>
  <c r="H19" i="23"/>
  <c r="I19" i="23" s="1"/>
  <c r="F19" i="23"/>
  <c r="E17" i="23"/>
  <c r="G17" i="23"/>
  <c r="H15" i="23"/>
  <c r="I15" i="23" s="1"/>
  <c r="H14" i="23"/>
  <c r="I14" i="23" s="1"/>
  <c r="F14" i="23"/>
  <c r="G13" i="23"/>
  <c r="H12" i="23"/>
  <c r="I12" i="23" s="1"/>
  <c r="F11" i="23"/>
  <c r="H10" i="23"/>
  <c r="I10" i="23" s="1"/>
  <c r="H9" i="23"/>
  <c r="I9" i="23" s="1"/>
  <c r="F8" i="23"/>
  <c r="H8" i="23"/>
  <c r="I8" i="23" s="1"/>
  <c r="H7" i="23"/>
  <c r="I7" i="23" s="1"/>
  <c r="F7" i="23"/>
  <c r="G6" i="23"/>
  <c r="G5" i="23" s="1"/>
  <c r="G30" i="23" s="1"/>
  <c r="E6" i="23"/>
  <c r="H6" i="23" s="1"/>
  <c r="I6" i="23" s="1"/>
  <c r="D55" i="23" l="1"/>
  <c r="F64" i="23"/>
  <c r="H16" i="23"/>
  <c r="I16" i="23" s="1"/>
  <c r="D17" i="23"/>
  <c r="F21" i="23"/>
  <c r="E25" i="23"/>
  <c r="E23" i="23" s="1"/>
  <c r="F35" i="23"/>
  <c r="F36" i="23"/>
  <c r="D48" i="23"/>
  <c r="F15" i="23"/>
  <c r="H21" i="23"/>
  <c r="I21" i="23" s="1"/>
  <c r="F26" i="23"/>
  <c r="D43" i="23"/>
  <c r="H11" i="23"/>
  <c r="I11" i="23" s="1"/>
  <c r="D13" i="23"/>
  <c r="E33" i="23"/>
  <c r="F45" i="23"/>
  <c r="F49" i="23"/>
  <c r="H56" i="23"/>
  <c r="I56" i="23" s="1"/>
  <c r="D6" i="23"/>
  <c r="F22" i="23"/>
  <c r="D32" i="23"/>
  <c r="F41" i="23"/>
  <c r="F53" i="23"/>
  <c r="H64" i="23"/>
  <c r="I64" i="23" s="1"/>
  <c r="F12" i="23"/>
  <c r="F18" i="23"/>
  <c r="E44" i="23"/>
  <c r="E48" i="23"/>
  <c r="F48" i="23" s="1"/>
  <c r="E55" i="23"/>
  <c r="F55" i="23" s="1"/>
  <c r="F57" i="23"/>
  <c r="F63" i="23"/>
  <c r="J14" i="24"/>
  <c r="H104" i="24"/>
  <c r="H6" i="24"/>
  <c r="H154" i="24"/>
  <c r="G23" i="24"/>
  <c r="J15" i="24"/>
  <c r="G132" i="24"/>
  <c r="J132" i="24" s="1"/>
  <c r="G154" i="24"/>
  <c r="F179" i="24"/>
  <c r="F25" i="24"/>
  <c r="F23" i="24" s="1"/>
  <c r="G69" i="24"/>
  <c r="J69" i="24" s="1"/>
  <c r="F83" i="24"/>
  <c r="J83" i="24" s="1"/>
  <c r="G117" i="24"/>
  <c r="F17" i="23"/>
  <c r="H17" i="23"/>
  <c r="I17" i="23" s="1"/>
  <c r="F44" i="23"/>
  <c r="G42" i="23"/>
  <c r="I28" i="23"/>
  <c r="I36" i="23"/>
  <c r="H32" i="23"/>
  <c r="E13" i="23"/>
  <c r="F6" i="23"/>
  <c r="F9" i="23"/>
  <c r="F16" i="23"/>
  <c r="I24" i="23"/>
  <c r="F29" i="23"/>
  <c r="E32" i="23"/>
  <c r="I35" i="23"/>
  <c r="F37" i="23"/>
  <c r="F40" i="23"/>
  <c r="H45" i="23"/>
  <c r="I45" i="23" s="1"/>
  <c r="H49" i="23"/>
  <c r="I49" i="23" s="1"/>
  <c r="F50" i="23"/>
  <c r="F51" i="23"/>
  <c r="F58" i="23"/>
  <c r="F62" i="23"/>
  <c r="F10" i="23"/>
  <c r="D25" i="23"/>
  <c r="D23" i="23" s="1"/>
  <c r="H29" i="23"/>
  <c r="I29" i="23" s="1"/>
  <c r="D31" i="23"/>
  <c r="D33" i="23"/>
  <c r="F33" i="23" s="1"/>
  <c r="H37" i="23"/>
  <c r="I37" i="23" s="1"/>
  <c r="F59" i="23"/>
  <c r="E31" i="23"/>
  <c r="F31" i="23" s="1"/>
  <c r="F32" i="23" l="1"/>
  <c r="E43" i="23"/>
  <c r="D5" i="23"/>
  <c r="D52" i="23" s="1"/>
  <c r="H44" i="23"/>
  <c r="I44" i="23" s="1"/>
  <c r="H48" i="23"/>
  <c r="I48" i="23" s="1"/>
  <c r="H55" i="23"/>
  <c r="I55" i="23" s="1"/>
  <c r="G9" i="24"/>
  <c r="J117" i="24"/>
  <c r="G104" i="24"/>
  <c r="J104" i="24" s="1"/>
  <c r="F154" i="24"/>
  <c r="F7" i="24"/>
  <c r="J179" i="24"/>
  <c r="J25" i="24"/>
  <c r="J154" i="24"/>
  <c r="J23" i="24"/>
  <c r="H13" i="23"/>
  <c r="I13" i="23" s="1"/>
  <c r="F13" i="23"/>
  <c r="F23" i="23"/>
  <c r="I32" i="23"/>
  <c r="D30" i="23"/>
  <c r="D42" i="23" s="1"/>
  <c r="F25" i="23"/>
  <c r="H33" i="23"/>
  <c r="I33" i="23" s="1"/>
  <c r="H43" i="23"/>
  <c r="I43" i="23" s="1"/>
  <c r="F43" i="23"/>
  <c r="E5" i="23"/>
  <c r="H25" i="23"/>
  <c r="J9" i="24" l="1"/>
  <c r="G6" i="24"/>
  <c r="J7" i="24"/>
  <c r="F6" i="24"/>
  <c r="F5" i="23"/>
  <c r="E52" i="23"/>
  <c r="E30" i="23"/>
  <c r="H5" i="23"/>
  <c r="I25" i="23"/>
  <c r="H23" i="23"/>
  <c r="I23" i="23" s="1"/>
  <c r="H31" i="23"/>
  <c r="I31" i="23" s="1"/>
  <c r="J6" i="24" l="1"/>
  <c r="E42" i="23"/>
  <c r="F42" i="23" s="1"/>
  <c r="F30" i="23"/>
  <c r="H52" i="23"/>
  <c r="F52" i="23"/>
  <c r="I5" i="23"/>
  <c r="H30" i="23"/>
  <c r="H42" i="23" l="1"/>
  <c r="I42" i="23" s="1"/>
  <c r="I30" i="23"/>
</calcChain>
</file>

<file path=xl/comments1.xml><?xml version="1.0" encoding="utf-8"?>
<comments xmlns="http://schemas.openxmlformats.org/spreadsheetml/2006/main">
  <authors>
    <author>kerstis</author>
  </authors>
  <commentList>
    <comment ref="C38" authorId="0">
      <text>
        <r>
          <rPr>
            <b/>
            <sz val="8"/>
            <color indexed="81"/>
            <rFont val="Tahoma"/>
            <family val="2"/>
            <charset val="186"/>
          </rPr>
          <t>kerstis:</t>
        </r>
        <r>
          <rPr>
            <sz val="8"/>
            <color indexed="81"/>
            <rFont val="Tahoma"/>
            <family val="2"/>
            <charset val="186"/>
          </rPr>
          <t xml:space="preserve">
tulenevalt RPSst käsitletakse valitseva ja olulise mõju all olevate üksuste osasid ja aktsiaid osalustena ning alla 20%-list hääleõigust andvaid osasid ja aktsiaid muude aktsiate ja osadena</t>
        </r>
      </text>
    </comment>
    <comment ref="C39" authorId="0">
      <text>
        <r>
          <rPr>
            <b/>
            <sz val="8"/>
            <color indexed="81"/>
            <rFont val="Tahoma"/>
            <family val="2"/>
            <charset val="186"/>
          </rPr>
          <t>kerstis:</t>
        </r>
        <r>
          <rPr>
            <sz val="8"/>
            <color indexed="81"/>
            <rFont val="Tahoma"/>
            <family val="2"/>
            <charset val="186"/>
          </rPr>
          <t xml:space="preserve">
tulenevalt RPSst käsitletakse valitseva ja olulise mõju all olevate üksuste osasid ja aktsiaid osalustena ning alla 20%-list hääleõigust andvaid osasid ja aktsiaid muude aktsiate ja osadena</t>
        </r>
      </text>
    </comment>
  </commentList>
</comments>
</file>

<file path=xl/sharedStrings.xml><?xml version="1.0" encoding="utf-8"?>
<sst xmlns="http://schemas.openxmlformats.org/spreadsheetml/2006/main" count="556" uniqueCount="306">
  <si>
    <t>Põhivara soetus</t>
  </si>
  <si>
    <t>Põhivara soetuseks antav sihtfinantseerimine</t>
  </si>
  <si>
    <t>Finantskulud</t>
  </si>
  <si>
    <t>PVS</t>
  </si>
  <si>
    <t>ASF</t>
  </si>
  <si>
    <t>FK</t>
  </si>
  <si>
    <t>Investeerimistegevuse kulud objektide ja finantseerimisallikate lõikes</t>
  </si>
  <si>
    <t>IT vahendite soetamine</t>
  </si>
  <si>
    <t>MAJANDUS</t>
  </si>
  <si>
    <t>Tartu idapoolse ringtee ehitamine</t>
  </si>
  <si>
    <t>KESKKONNAKAITSE</t>
  </si>
  <si>
    <t xml:space="preserve">   Heitveekäitlus</t>
  </si>
  <si>
    <t xml:space="preserve">   Elamumajanduse arendamine</t>
  </si>
  <si>
    <t xml:space="preserve">   Tänavavalgustus</t>
  </si>
  <si>
    <t>VABA AEG ja KULTUUR</t>
  </si>
  <si>
    <t xml:space="preserve">   Spordibaasid</t>
  </si>
  <si>
    <t>HARIDUS</t>
  </si>
  <si>
    <t xml:space="preserve">   Lasteaiad (09110)</t>
  </si>
  <si>
    <t xml:space="preserve">   Muu haridus (09800)</t>
  </si>
  <si>
    <t>SOTSIAALNE KAITSE</t>
  </si>
  <si>
    <t>Hooldekodule köögitehnika soetus</t>
  </si>
  <si>
    <t>LVO</t>
  </si>
  <si>
    <t>LMO</t>
  </si>
  <si>
    <t>RO</t>
  </si>
  <si>
    <t>HO</t>
  </si>
  <si>
    <t>LK</t>
  </si>
  <si>
    <t>Täitmine aasta
algusest</t>
  </si>
  <si>
    <t>Täitm.%</t>
  </si>
  <si>
    <t>eurodes</t>
  </si>
  <si>
    <t>Eelarve täitmise aruanne</t>
  </si>
  <si>
    <t>Tartu Linnavalitsus</t>
  </si>
  <si>
    <t>seisuga:</t>
  </si>
  <si>
    <t xml:space="preserve">Eelarve </t>
  </si>
  <si>
    <t>Täitmine</t>
  </si>
  <si>
    <t>%</t>
  </si>
  <si>
    <t>kasv</t>
  </si>
  <si>
    <t>Klassifikaator</t>
  </si>
  <si>
    <t>Kirje nimetus</t>
  </si>
  <si>
    <t>täitmine</t>
  </si>
  <si>
    <t>PÕHITEGEVUSE TULUD KOKKU</t>
  </si>
  <si>
    <t>Maksutulud</t>
  </si>
  <si>
    <t>Füüsilise isiku tulumaks</t>
  </si>
  <si>
    <t>Maamaks</t>
  </si>
  <si>
    <t>Reklaamimaks</t>
  </si>
  <si>
    <t>Teede ja tänavate sulgemise maks</t>
  </si>
  <si>
    <t>Parkimistasu</t>
  </si>
  <si>
    <t>Tulud kaupade ja teenuste müügist</t>
  </si>
  <si>
    <t>3500, 352</t>
  </si>
  <si>
    <t>Saadavad toetused tegevuskuludeks</t>
  </si>
  <si>
    <t>Tasandusfond (lg 1)</t>
  </si>
  <si>
    <t>Toetusfond (lg 2)</t>
  </si>
  <si>
    <t>Muud saadud toetused tegevuskuludeks</t>
  </si>
  <si>
    <t>3825, 388</t>
  </si>
  <si>
    <t xml:space="preserve">Muud tegevustulud </t>
  </si>
  <si>
    <t>Laekumine vee erikasutusest</t>
  </si>
  <si>
    <t>Saastetasud ja keskkonnale tekitatud kahju hüvitis</t>
  </si>
  <si>
    <t xml:space="preserve">Eelpool nimetamata muud tegevustulud </t>
  </si>
  <si>
    <t>PÕHITEGEVUSE KULUD KOKKU</t>
  </si>
  <si>
    <t>40, 41, 4500, 452</t>
  </si>
  <si>
    <t>Antavad toetused tegevuskuludeks</t>
  </si>
  <si>
    <t>Muud tegevuskulud</t>
  </si>
  <si>
    <t>Tööjõukulud</t>
  </si>
  <si>
    <t>Majandamiskulud</t>
  </si>
  <si>
    <t>Muud kulud</t>
  </si>
  <si>
    <t>PÕHITEGEVUSE TULEM</t>
  </si>
  <si>
    <t>INVESTEERIMISTEGEVUS KOKKU</t>
  </si>
  <si>
    <t>sh investeerimistegevuse tulud (+)</t>
  </si>
  <si>
    <t>sh investeerimistegevuse kulud  (-)</t>
  </si>
  <si>
    <t>Põhivara müük (+)</t>
  </si>
  <si>
    <t>Põhivara soetus (-)</t>
  </si>
  <si>
    <t xml:space="preserve">Põhivara soetuseks saadav sihtfinantseerimine(+) </t>
  </si>
  <si>
    <t>Põhivara soetuseks antav sihtfinantseerimine(-)</t>
  </si>
  <si>
    <t>101.2.1</t>
  </si>
  <si>
    <t>Osaluste müük (+)</t>
  </si>
  <si>
    <t>x</t>
  </si>
  <si>
    <t>101.1.1</t>
  </si>
  <si>
    <t>Osaluste soetus (-)</t>
  </si>
  <si>
    <t>Finantstulud (+)</t>
  </si>
  <si>
    <t>Finantskulud (-)</t>
  </si>
  <si>
    <t>EELARVE TULEM (ÜLEJÄÄK (+) / PUUDUJÄÄK (-))</t>
  </si>
  <si>
    <t>FINANTSEERIMISTEGEVUS</t>
  </si>
  <si>
    <t>Kohustuste võtmine (+)</t>
  </si>
  <si>
    <t>Kohustuste tasumine (-)</t>
  </si>
  <si>
    <t>01</t>
  </si>
  <si>
    <t>Üldised valitsussektori teenused</t>
  </si>
  <si>
    <t>03</t>
  </si>
  <si>
    <t>Avalik kord ja julgeolek</t>
  </si>
  <si>
    <t>04</t>
  </si>
  <si>
    <t>Majandus</t>
  </si>
  <si>
    <t>05</t>
  </si>
  <si>
    <t>Keskkonnakaitse</t>
  </si>
  <si>
    <t>06</t>
  </si>
  <si>
    <t>Elamu- ja kommunaalmajandus</t>
  </si>
  <si>
    <t>07</t>
  </si>
  <si>
    <t>Tervishoid</t>
  </si>
  <si>
    <t>08</t>
  </si>
  <si>
    <t>Vabaaeg, kultuur ja religioon</t>
  </si>
  <si>
    <t>09</t>
  </si>
  <si>
    <t>Haridus</t>
  </si>
  <si>
    <t>10</t>
  </si>
  <si>
    <t>Sotsiaalne kaitse</t>
  </si>
  <si>
    <t>LPMKO</t>
  </si>
  <si>
    <t>Tehase tn (Tähe-Võru)</t>
  </si>
  <si>
    <t>Tamme pst kõnniteed (Tamme Kool ja Tõrukese lasteaed)</t>
  </si>
  <si>
    <t>Ujula 63/65 juurdepääsutee</t>
  </si>
  <si>
    <t>Marja tn pikenduse kergliiklussilla projekteerimine</t>
  </si>
  <si>
    <t>Pallase 100 puhkeala</t>
  </si>
  <si>
    <t>rattarendisüsteemi arendamine linnapiirkondade jätkusuutliku arengu programmi raames</t>
  </si>
  <si>
    <t>rattarendisüsteemi arendamine SmartEnCity projekti alal</t>
  </si>
  <si>
    <t>Jaamamõisa maa-alade korrastamine</t>
  </si>
  <si>
    <t>Raekoja plats 6 projekteerimine</t>
  </si>
  <si>
    <t>Vanemuise pargi tiigi purskkaev</t>
  </si>
  <si>
    <t xml:space="preserve">   Veevarustus</t>
  </si>
  <si>
    <t>Ülejõe ja Toomemäe parkide valgustuse rekonstrueerimine</t>
  </si>
  <si>
    <t>Uspenski kabeli fassaadi restaureerimine</t>
  </si>
  <si>
    <t>Raadi lennukiangaarid (Roosi 83)</t>
  </si>
  <si>
    <t>Telleri kabeli sisemised restaureerimistööd</t>
  </si>
  <si>
    <t>Lodjakoja ehitamine</t>
  </si>
  <si>
    <t>Lasteaed Maarjamõisa (Puusepa 10)</t>
  </si>
  <si>
    <t>Lasteaed Rukkilill (Sepa 18) rekonstrueerimise III etapp</t>
  </si>
  <si>
    <t>Lasteaed Pääsupesa (Sõpruse pst 12) rekonstrueerimise projekteerimine</t>
  </si>
  <si>
    <t>Tekkepõhine</t>
  </si>
  <si>
    <t>Kassapõhine</t>
  </si>
  <si>
    <t>Tartu linna 2018. a eelarve investeerimistegevuse kulud</t>
  </si>
  <si>
    <t>Kulu
liik</t>
  </si>
  <si>
    <t>Kinnitatud
eelarve</t>
  </si>
  <si>
    <t>Täpsustatud
eelarve</t>
  </si>
  <si>
    <t>INVESTEERIMISTEGEVUS KULUD  kokku</t>
  </si>
  <si>
    <t xml:space="preserve">  sh toetused</t>
  </si>
  <si>
    <t>ÜLDISED  VALITSUSSEKTORI TEENUSED</t>
  </si>
  <si>
    <t xml:space="preserve">    Valitsussektori võla teenindamine</t>
  </si>
  <si>
    <t>Linna laenude teenindamine</t>
  </si>
  <si>
    <t>Riigi Kinnisvara AS-ile (H. Masingu Kooli ja J.Poska Gümnaasiumi intressid)</t>
  </si>
  <si>
    <t xml:space="preserve">   Linnavalitsus</t>
  </si>
  <si>
    <t>Liisingautode väljaost ja elektriautode akude soetus</t>
  </si>
  <si>
    <t>IT tarkvara arendused</t>
  </si>
  <si>
    <t>Raekoja plats 14 ruumide remont</t>
  </si>
  <si>
    <t>Linna arenguks maa ost</t>
  </si>
  <si>
    <t xml:space="preserve">   Linna teed, tänavad ja sillad</t>
  </si>
  <si>
    <r>
      <rPr>
        <b/>
        <i/>
        <sz val="9"/>
        <color indexed="8"/>
        <rFont val="Times New Roman"/>
        <family val="1"/>
        <charset val="186"/>
      </rPr>
      <t xml:space="preserve">   </t>
    </r>
    <r>
      <rPr>
        <b/>
        <i/>
        <u/>
        <sz val="9"/>
        <color indexed="8"/>
        <rFont val="Times New Roman"/>
        <family val="1"/>
        <charset val="186"/>
      </rPr>
      <t xml:space="preserve">Tänavate rekonstrueerimine, ehitus </t>
    </r>
  </si>
  <si>
    <t>Võru tn (Sadama raudtee-Väike-Tähe)</t>
  </si>
  <si>
    <t>Kasesalu tn (Hipodroomi-Pääsusilma)</t>
  </si>
  <si>
    <t>Kaupmehe tn pikendus</t>
  </si>
  <si>
    <t xml:space="preserve">Jaamamõisa T24 juurdepääsutee </t>
  </si>
  <si>
    <t xml:space="preserve">Riia tn tunneli ja viadukti projekteerimine </t>
  </si>
  <si>
    <t>Narva mnt (Fortuuna-Ujula)</t>
  </si>
  <si>
    <t xml:space="preserve">Turu T55 tehnovõrgud </t>
  </si>
  <si>
    <t xml:space="preserve">projekteerimised </t>
  </si>
  <si>
    <t xml:space="preserve">   Ülekatted ja pindamised ja koostööprojektid </t>
  </si>
  <si>
    <t xml:space="preserve">   Jalg-ja jalgrattateed</t>
  </si>
  <si>
    <t>Ihaste kergliiklustee(Kasesalu-Mugasto-Pallase pst)</t>
  </si>
  <si>
    <t>Raudtee-Laseri-Aardla</t>
  </si>
  <si>
    <t xml:space="preserve">   Transpordikorraldus</t>
  </si>
  <si>
    <t>Uute bussipaviljonide aluste projekteerimine ja ehitamine</t>
  </si>
  <si>
    <t>Bussijuhtide olmetingimuste parandamiseks tualettide-
olmeruumide rajamine</t>
  </si>
  <si>
    <t xml:space="preserve">   Üldmajanduslikud arendusprojektid</t>
  </si>
  <si>
    <t>Toetus SA-le Tartu Teaduspark infrastruktuuri arendamiseks</t>
  </si>
  <si>
    <t>Toetus SA-le Tartu Loomemajanduskeskus Kalevi 17 
restaureerimise laenu katteks</t>
  </si>
  <si>
    <t xml:space="preserve">   Muu  majandus</t>
  </si>
  <si>
    <t>Investeeringud korteriühistutes projekti Smart ENCity raames</t>
  </si>
  <si>
    <t>Mitteeluhoone (Kuperjanovi 9) ost ja rekonstrueerimise eelprojekt</t>
  </si>
  <si>
    <t>L.Koidula ja J.V.Jannseni monumendi rajamine</t>
  </si>
  <si>
    <t>Korteriühistute remondifond</t>
  </si>
  <si>
    <t>Ettekirjutiste täitmine linna hoonetes</t>
  </si>
  <si>
    <t>Toetus hüdrantide rajamiseks</t>
  </si>
  <si>
    <t xml:space="preserve">   Haljastus</t>
  </si>
  <si>
    <t xml:space="preserve">Uue mänguväljaku (Lääne 11a) projekteerimine ja  rajamine </t>
  </si>
  <si>
    <t xml:space="preserve"> koerte jalutusväljaku rajamine</t>
  </si>
  <si>
    <t>Toomemäe spordiväljaku rekonstrueerimine</t>
  </si>
  <si>
    <t>Olemasolevate mänguväljakute atraktsioonide täiendamine</t>
  </si>
  <si>
    <t>Toomemäe  pinkide osaline väljavahetamine</t>
  </si>
  <si>
    <t>Tartu Tammiku teede ja valgustuse projekteerimine</t>
  </si>
  <si>
    <t>Pirogovi platsi rekonstrueerimine</t>
  </si>
  <si>
    <t>Projekteerimised</t>
  </si>
  <si>
    <t>ELAMU-JA KOMMUNAALMAJANDUS</t>
  </si>
  <si>
    <t>Linnale kuuluvate korterite remont</t>
  </si>
  <si>
    <t>Linna elamute rekonstrueerimine ja projekteerimine (Rahu 8)
Kredexi toetusega</t>
  </si>
  <si>
    <t>SmartENnCity osalus korteriühistute hoonete rekonstrueerimisel</t>
  </si>
  <si>
    <t>Linnale kuuluvate elamute remont</t>
  </si>
  <si>
    <t>Rahinge kandiküla ühisveevärgi ja kanalisatsioonitrassi rajamine</t>
  </si>
  <si>
    <t>Hajaasutuse puurkaevude rajamine (Tähtvere)</t>
  </si>
  <si>
    <t>Amortiseerunud mastide ja kaablite väljavahetamine</t>
  </si>
  <si>
    <t xml:space="preserve">   Muu elamu-ja kommunaaltegevus</t>
  </si>
  <si>
    <t>Rahumäe kalmistu abihoone rekonstrueerimise II etapp</t>
  </si>
  <si>
    <t>EMÜ spordihoone ehituse toetamine</t>
  </si>
  <si>
    <t>TÜ Spordihoone renoveerimise toetamine</t>
  </si>
  <si>
    <t>Toetus SA-le Tartu Sport, sh</t>
  </si>
  <si>
    <t>KO</t>
  </si>
  <si>
    <t xml:space="preserve"> A.LeCoq spordihoone (Ihaste tee 7) katuse parandamine  </t>
  </si>
  <si>
    <t>Toetus Sõudmise ja Aerutamise Klubile "Tartu" (Ranna tee 5)</t>
  </si>
  <si>
    <t>Toetus Spordiseltsile Kalev spordiinventari soetamiseks</t>
  </si>
  <si>
    <t>Toetus Tartu kalevi Vee-motoklubile spordiinventari soetamiseks</t>
  </si>
  <si>
    <t xml:space="preserve">   Puhkepargid</t>
  </si>
  <si>
    <t xml:space="preserve">Toetus SA-le Tähtvere Puhkepark, sh </t>
  </si>
  <si>
    <t xml:space="preserve">  publiku-ja lavaesise ala korrastustööd</t>
  </si>
  <si>
    <t xml:space="preserve">  laulukaare katuse remonttööd</t>
  </si>
  <si>
    <t xml:space="preserve">  liikumisrajad Emajõe kaldal ja Tähtvere dendropargis (kaasav e/a)</t>
  </si>
  <si>
    <t xml:space="preserve">  peahoone ja galeriide korrastustööd </t>
  </si>
  <si>
    <t xml:space="preserve">  tehnika rendimaksed </t>
  </si>
  <si>
    <t xml:space="preserve">  BMX krossiraja ja võimlemislinnaku arendamine</t>
  </si>
  <si>
    <t xml:space="preserve">    Raamatukogud</t>
  </si>
  <si>
    <t>O. Lutsu nim.Linnaraamatukogu  Switchide väljavahetamine</t>
  </si>
  <si>
    <t>Linnaraamatukogu videovalvesüsteemi tööde lõpetamine</t>
  </si>
  <si>
    <t xml:space="preserve">   Rahvakultuur </t>
  </si>
  <si>
    <t>Rahvariiete soetamine laulupeoliikumises osalevatele ühingutele</t>
  </si>
  <si>
    <t xml:space="preserve">   Muuseumid</t>
  </si>
  <si>
    <t>Linnamuuseum (Narva mnt 23)</t>
  </si>
  <si>
    <t xml:space="preserve">    Muinsuskaitse</t>
  </si>
  <si>
    <t xml:space="preserve">Toetus SA-le Tartu Maarja Kirik </t>
  </si>
  <si>
    <t>AEO</t>
  </si>
  <si>
    <t>Restaureerimistoetused</t>
  </si>
  <si>
    <t>Telliskabel</t>
  </si>
  <si>
    <t xml:space="preserve">   Kunst</t>
  </si>
  <si>
    <t>Toetus Tartu Kunstnike Liidule Vanemuise 26 hoones linnaresidentuuri loomiseks</t>
  </si>
  <si>
    <t xml:space="preserve">   Kirjastused </t>
  </si>
  <si>
    <t>Eesti Kirjanike Liidu Tartu osakonnale Tartu Kirjanduse Maja  
Vanemuise 19) küttesüsteemi rekonstrueerimiseks</t>
  </si>
  <si>
    <t xml:space="preserve">   Muu vabaaeg ja kultuur</t>
  </si>
  <si>
    <t xml:space="preserve">Lasteaed Helika Kalevi 52a </t>
  </si>
  <si>
    <t>Lasteaed Midrimaa (Vanemuise 28)</t>
  </si>
  <si>
    <t>Lasteaed Lepatriinu</t>
  </si>
  <si>
    <t xml:space="preserve">Lasteaedade rühmade remondid </t>
  </si>
  <si>
    <t>Lasteaedade tehnosüsteemide korrastamine</t>
  </si>
  <si>
    <t>Lasteaedade köökide remondid, köögiseadmete soetus</t>
  </si>
  <si>
    <t>Lasteaedade mänguväljakute ja õuepaviljonide korrashoid</t>
  </si>
  <si>
    <t xml:space="preserve">   Põhikoolid (09212)</t>
  </si>
  <si>
    <t>Põhikoolide rekonstrueerimine, sh</t>
  </si>
  <si>
    <t xml:space="preserve">   Raatuse Kool (Raatuse 88a)</t>
  </si>
  <si>
    <t xml:space="preserve">   Kesklinna Kool (Kroonuaia 7)</t>
  </si>
  <si>
    <t xml:space="preserve">   Variku Kool (Aianduse 4)</t>
  </si>
  <si>
    <t xml:space="preserve">   Tamme Kool (Tamme pst 24a)</t>
  </si>
  <si>
    <t xml:space="preserve">   Forseliuse Kool (Tähe 103)</t>
  </si>
  <si>
    <t xml:space="preserve">   Põhi-ja üldkeskhariduse kaudsed kulud (täistsükli koolid)</t>
  </si>
  <si>
    <t>Annelinna Gümnaasiumi (Kaunase pst 68) rekonstr. projekteerimine</t>
  </si>
  <si>
    <r>
      <t xml:space="preserve">   Noorte huviharidus ja huvitegevus </t>
    </r>
    <r>
      <rPr>
        <i/>
        <sz val="9"/>
        <color indexed="8"/>
        <rFont val="Times New Roman"/>
        <family val="1"/>
        <charset val="186"/>
      </rPr>
      <t>(Lille Maja Lille 9)</t>
    </r>
  </si>
  <si>
    <t xml:space="preserve">Ettekirjutiste täitmine </t>
  </si>
  <si>
    <t xml:space="preserve">Haridusasutuste territooriumide korrashoid </t>
  </si>
  <si>
    <t>Haridusasutuste rekonstrueerimistööde projekteerimised</t>
  </si>
  <si>
    <t>Reiniku kooli Riia 25 staadion</t>
  </si>
  <si>
    <t>M. Reiniku Kooli hoovi arendamine (kaasav eelarve)</t>
  </si>
  <si>
    <t>Muu puuetega inimeste sotsiaalne kaitse</t>
  </si>
  <si>
    <t>STO</t>
  </si>
  <si>
    <t>Trepitõstuki soetus</t>
  </si>
  <si>
    <t>Eakate sotsiaalhoolekande asutused</t>
  </si>
  <si>
    <t>Muu sotsiaalsete riskirühmade kaitse</t>
  </si>
  <si>
    <t>Maarja Tugikeskuse peremajade rajamine</t>
  </si>
  <si>
    <t>*</t>
  </si>
  <si>
    <t>investeeringud toetustest</t>
  </si>
  <si>
    <t>3500*, 35210</t>
  </si>
  <si>
    <t>Võlalt arvestatud intressitulu</t>
  </si>
  <si>
    <t>Trahvid</t>
  </si>
  <si>
    <t>s h töötasud</t>
  </si>
  <si>
    <t>20.5</t>
  </si>
  <si>
    <t>2080.5</t>
  </si>
  <si>
    <t>s h  võlakirjade emiteerimine</t>
  </si>
  <si>
    <t>2081.5</t>
  </si>
  <si>
    <t xml:space="preserve">       laenud</t>
  </si>
  <si>
    <t>2082.5</t>
  </si>
  <si>
    <t xml:space="preserve">       kapitalirent </t>
  </si>
  <si>
    <t>20.6</t>
  </si>
  <si>
    <t>2080.6</t>
  </si>
  <si>
    <t>s h  võlakirjade emiteerimine (tasumine)</t>
  </si>
  <si>
    <t>2081.6</t>
  </si>
  <si>
    <t xml:space="preserve">       laenud (tasumine)</t>
  </si>
  <si>
    <t>2082.6</t>
  </si>
  <si>
    <t xml:space="preserve">       kapitalirent (tasumine)</t>
  </si>
  <si>
    <t>Likviidsete varade muutus (+ suurenemine, - vähenemine)</t>
  </si>
  <si>
    <t>Nõuete ja kohustuste saldode muutus (tekkepõhise e/a korral) (+/-)</t>
  </si>
  <si>
    <t>Põhitegevuse kulud TEGEVUSALATI</t>
  </si>
  <si>
    <t>Investeerimistegevuse kulud TEGEVUSALATI</t>
  </si>
  <si>
    <t>seisuga 30. juuni 2018</t>
  </si>
  <si>
    <t>Täitmine juunikuus</t>
  </si>
  <si>
    <t>Täitmine maikuus</t>
  </si>
  <si>
    <t>Osakond</t>
  </si>
  <si>
    <t>Narva mnt (Puiestee-linna piir) ülekate</t>
  </si>
  <si>
    <t>Liikluskorraldus</t>
  </si>
  <si>
    <t>2 innovaatilise lahendusega ülekäigurada</t>
  </si>
  <si>
    <t>EVO</t>
  </si>
  <si>
    <t>Pirogovi platsi tualeti soetus ja paigaldamine</t>
  </si>
  <si>
    <t>Tüve 9</t>
  </si>
  <si>
    <t>Projekt "500 kodu tuleohutuks"</t>
  </si>
  <si>
    <t>Eluruumi soetus</t>
  </si>
  <si>
    <t>Nisu tn rek koos Elektrileviga</t>
  </si>
  <si>
    <t>Valgustusliinide rekonstrueerimine</t>
  </si>
  <si>
    <t>Kalmistu tn 20 hoone rekonstrueerimine</t>
  </si>
  <si>
    <t xml:space="preserve">   kunstmuru hooldamise traktori rendimakseteks</t>
  </si>
  <si>
    <t>Veski Spordibaasi väliujula rajamine</t>
  </si>
  <si>
    <t>Turu 10 Aura Veekeskuse ekspertiis</t>
  </si>
  <si>
    <t>Spordihoonete-, rajatiste projekteerimine</t>
  </si>
  <si>
    <t>kunstlumetootmise süsteemi väljaehitamine</t>
  </si>
  <si>
    <t xml:space="preserve">vanast katlamajast uue suusa/spordimaja projekteerimine </t>
  </si>
  <si>
    <t>Mänguasjamuuseum (Lutsu 8), sh</t>
  </si>
  <si>
    <t>taristu remonttööd</t>
  </si>
  <si>
    <t>Teatri Kodu heli- ja valgustehnika väljavahetamine</t>
  </si>
  <si>
    <t>Toetus Eesti Lennundusmuuseumile ekspositsiooni 
täiendamiseks</t>
  </si>
  <si>
    <t>Toetus EAÕK Tartu Pühade Aleksandrite Kogudusele (Sõbra 19a)
piirdeaia rekonstrueerimiseks</t>
  </si>
  <si>
    <t>Telliskabeli katuse restaureerimine</t>
  </si>
  <si>
    <t>Lasteaedade rek-tööd</t>
  </si>
  <si>
    <t>Kutseõppe kulud (09300)</t>
  </si>
  <si>
    <t>Põllu tn 11a hoone rekonstrueerimine ja Kopli 1 
võrgukaabeldustööd</t>
  </si>
  <si>
    <t>Õppeotstarbeline inventar</t>
  </si>
  <si>
    <t>Infoekraanide soetamine Kopli tn korpustess</t>
  </si>
  <si>
    <t>Noortekeskuse (Lille 9) rekonstrueerimine</t>
  </si>
  <si>
    <t>Tartu I Muusikakoolile tiibklaveri soetamine</t>
  </si>
  <si>
    <t>Igal lapsel oma pill</t>
  </si>
  <si>
    <t>M. Härma Gümnaasiumi spordipl rek projeketeerimine</t>
  </si>
  <si>
    <t>Vaksali 14  piirkonnakeskuse 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</si>
</sst>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k_r_-;\-* #,##0.00\ _k_r_-;_-* &quot;-&quot;??\ _k_r_-;_-@_-"/>
    <numFmt numFmtId="165" formatCode="_(* #,##0.00_);_(* \(#,##0.00\);_(* &quot;-&quot;??_);_(@_)"/>
    <numFmt numFmtId="166" formatCode="\ #,##0.00&quot;     &quot;;\-#,##0.00&quot;     &quot;;&quot; -&quot;#&quot;     &quot;;@\ "/>
  </numFmts>
  <fonts count="54" x14ac:knownFonts="1">
    <font>
      <sz val="11"/>
      <color theme="1"/>
      <name val="Calibri"/>
      <family val="2"/>
      <charset val="186"/>
      <scheme val="minor"/>
    </font>
    <font>
      <sz val="10"/>
      <color indexed="8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color rgb="FF0000FF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i/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9"/>
      <name val="Arial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i/>
      <sz val="9"/>
      <color theme="1"/>
      <name val="Times New Roman"/>
      <family val="1"/>
      <charset val="186"/>
    </font>
    <font>
      <b/>
      <i/>
      <u/>
      <sz val="9"/>
      <color theme="1"/>
      <name val="Times New Roman"/>
      <family val="1"/>
      <charset val="186"/>
    </font>
    <font>
      <b/>
      <i/>
      <sz val="9"/>
      <color indexed="8"/>
      <name val="Times New Roman"/>
      <family val="1"/>
      <charset val="186"/>
    </font>
    <font>
      <b/>
      <i/>
      <u/>
      <sz val="9"/>
      <color indexed="8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0"/>
      <name val="Times New Roman"/>
      <family val="1"/>
      <charset val="186"/>
    </font>
    <font>
      <sz val="14"/>
      <color theme="1"/>
      <name val="Times New Roman"/>
      <family val="1"/>
      <charset val="186"/>
    </font>
    <font>
      <i/>
      <sz val="9"/>
      <color indexed="8"/>
      <name val="Times New Roman"/>
      <family val="1"/>
      <charset val="186"/>
    </font>
    <font>
      <b/>
      <sz val="8"/>
      <color indexed="81"/>
      <name val="Tahoma"/>
      <family val="2"/>
      <charset val="186"/>
    </font>
    <font>
      <sz val="8"/>
      <color indexed="81"/>
      <name val="Tahoma"/>
      <family val="2"/>
      <charset val="186"/>
    </font>
    <font>
      <strike/>
      <sz val="10"/>
      <name val="Cambria"/>
      <family val="1"/>
      <charset val="186"/>
    </font>
    <font>
      <b/>
      <i/>
      <sz val="9"/>
      <name val="Times New Roman"/>
      <family val="1"/>
      <charset val="186"/>
    </font>
    <font>
      <sz val="11"/>
      <name val="Times New Roman"/>
      <family val="1"/>
      <charset val="186"/>
    </font>
  </fonts>
  <fills count="6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ED2D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E1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29">
    <xf numFmtId="0" fontId="0" fillId="0" borderId="0"/>
    <xf numFmtId="0" fontId="3" fillId="0" borderId="0"/>
    <xf numFmtId="0" fontId="3" fillId="0" borderId="0"/>
    <xf numFmtId="0" fontId="6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53" borderId="4" applyNumberFormat="0" applyAlignment="0" applyProtection="0"/>
    <xf numFmtId="0" fontId="21" fillId="53" borderId="4" applyNumberFormat="0" applyAlignment="0" applyProtection="0"/>
    <xf numFmtId="0" fontId="22" fillId="54" borderId="5" applyNumberFormat="0" applyAlignment="0" applyProtection="0"/>
    <xf numFmtId="0" fontId="22" fillId="54" borderId="5" applyNumberFormat="0" applyAlignment="0" applyProtection="0"/>
    <xf numFmtId="165" fontId="3" fillId="0" borderId="0" applyFont="0" applyFill="0" applyBorder="0" applyAlignment="0" applyProtection="0"/>
    <xf numFmtId="166" fontId="23" fillId="0" borderId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26" borderId="4" applyNumberFormat="0" applyAlignment="0" applyProtection="0"/>
    <xf numFmtId="0" fontId="30" fillId="26" borderId="4" applyNumberFormat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56" borderId="10" applyNumberFormat="0" applyAlignment="0" applyProtection="0"/>
    <xf numFmtId="0" fontId="3" fillId="56" borderId="10" applyNumberFormat="0" applyAlignment="0" applyProtection="0"/>
    <xf numFmtId="0" fontId="33" fillId="53" borderId="11" applyNumberFormat="0" applyAlignment="0" applyProtection="0"/>
    <xf numFmtId="0" fontId="33" fillId="53" borderId="11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57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60" borderId="0" applyNumberFormat="0" applyBorder="0" applyAlignment="0" applyProtection="0"/>
    <xf numFmtId="0" fontId="30" fillId="32" borderId="4" applyNumberFormat="0" applyAlignment="0" applyProtection="0"/>
    <xf numFmtId="0" fontId="33" fillId="61" borderId="11" applyNumberFormat="0" applyAlignment="0" applyProtection="0"/>
    <xf numFmtId="0" fontId="21" fillId="61" borderId="4" applyNumberFormat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35" fillId="0" borderId="12" applyNumberFormat="0" applyFill="0" applyAlignment="0" applyProtection="0"/>
    <xf numFmtId="0" fontId="22" fillId="62" borderId="5" applyNumberFormat="0" applyAlignment="0" applyProtection="0"/>
    <xf numFmtId="0" fontId="34" fillId="0" borderId="0" applyNumberFormat="0" applyFill="0" applyBorder="0" applyAlignment="0" applyProtection="0"/>
    <xf numFmtId="0" fontId="32" fillId="63" borderId="0" applyNumberFormat="0" applyBorder="0" applyAlignment="0" applyProtection="0"/>
    <xf numFmtId="0" fontId="20" fillId="28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64" borderId="10" applyNumberFormat="0" applyFont="0" applyAlignment="0" applyProtection="0"/>
    <xf numFmtId="0" fontId="31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5" fillId="29" borderId="0" applyNumberFormat="0" applyBorder="0" applyAlignment="0" applyProtection="0"/>
    <xf numFmtId="9" fontId="3" fillId="0" borderId="0" applyFont="0" applyFill="0" applyBorder="0" applyAlignment="0" applyProtection="0"/>
  </cellStyleXfs>
  <cellXfs count="183">
    <xf numFmtId="0" fontId="0" fillId="0" borderId="0" xfId="0"/>
    <xf numFmtId="0" fontId="4" fillId="0" borderId="0" xfId="1" applyFont="1" applyAlignment="1">
      <alignment vertical="center"/>
    </xf>
    <xf numFmtId="0" fontId="5" fillId="0" borderId="0" xfId="1" applyFont="1" applyFill="1" applyAlignment="1" applyProtection="1">
      <alignment vertical="center"/>
      <protection locked="0"/>
    </xf>
    <xf numFmtId="0" fontId="6" fillId="0" borderId="0" xfId="1" applyFont="1" applyAlignment="1" applyProtection="1">
      <alignment vertical="center"/>
      <protection locked="0"/>
    </xf>
    <xf numFmtId="4" fontId="1" fillId="0" borderId="0" xfId="1" applyNumberFormat="1" applyFont="1" applyBorder="1" applyAlignment="1" applyProtection="1">
      <alignment vertical="center"/>
      <protection locked="0"/>
    </xf>
    <xf numFmtId="0" fontId="6" fillId="0" borderId="0" xfId="1" applyFont="1" applyAlignment="1">
      <alignment vertical="center"/>
    </xf>
    <xf numFmtId="14" fontId="6" fillId="0" borderId="0" xfId="1" applyNumberFormat="1" applyFont="1" applyAlignment="1">
      <alignment vertical="center"/>
    </xf>
    <xf numFmtId="0" fontId="8" fillId="0" borderId="0" xfId="3" applyFont="1" applyFill="1" applyBorder="1" applyAlignment="1">
      <alignment horizontal="left" vertical="center"/>
    </xf>
    <xf numFmtId="3" fontId="17" fillId="0" borderId="0" xfId="3" applyNumberFormat="1" applyFont="1" applyFill="1" applyBorder="1" applyAlignment="1" applyProtection="1">
      <alignment vertical="center"/>
      <protection locked="0"/>
    </xf>
    <xf numFmtId="0" fontId="6" fillId="17" borderId="0" xfId="3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16" fillId="16" borderId="0" xfId="3" applyFont="1" applyFill="1" applyBorder="1" applyAlignment="1">
      <alignment horizontal="left" vertical="center"/>
    </xf>
    <xf numFmtId="3" fontId="17" fillId="16" borderId="0" xfId="1" applyNumberFormat="1" applyFont="1" applyFill="1" applyBorder="1" applyAlignment="1" applyProtection="1">
      <alignment vertical="center"/>
    </xf>
    <xf numFmtId="0" fontId="16" fillId="0" borderId="0" xfId="3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6" fillId="17" borderId="0" xfId="3" applyFont="1" applyFill="1" applyBorder="1" applyAlignment="1">
      <alignment vertical="center"/>
    </xf>
    <xf numFmtId="9" fontId="17" fillId="16" borderId="0" xfId="1" applyNumberFormat="1" applyFont="1" applyFill="1" applyBorder="1" applyAlignment="1" applyProtection="1">
      <alignment vertical="center"/>
    </xf>
    <xf numFmtId="0" fontId="16" fillId="16" borderId="0" xfId="1" applyFont="1" applyFill="1" applyBorder="1" applyAlignment="1">
      <alignment vertical="center"/>
    </xf>
    <xf numFmtId="0" fontId="36" fillId="0" borderId="0" xfId="0" applyFont="1"/>
    <xf numFmtId="0" fontId="37" fillId="0" borderId="0" xfId="0" applyFont="1"/>
    <xf numFmtId="0" fontId="39" fillId="0" borderId="0" xfId="0" applyFont="1"/>
    <xf numFmtId="0" fontId="40" fillId="0" borderId="0" xfId="0" applyFont="1" applyBorder="1"/>
    <xf numFmtId="0" fontId="36" fillId="0" borderId="0" xfId="0" applyFont="1" applyBorder="1"/>
    <xf numFmtId="0" fontId="41" fillId="0" borderId="0" xfId="0" applyFont="1"/>
    <xf numFmtId="0" fontId="38" fillId="0" borderId="0" xfId="0" applyFont="1"/>
    <xf numFmtId="0" fontId="36" fillId="0" borderId="1" xfId="0" applyFont="1" applyBorder="1"/>
    <xf numFmtId="0" fontId="37" fillId="0" borderId="1" xfId="0" applyFont="1" applyBorder="1"/>
    <xf numFmtId="0" fontId="37" fillId="0" borderId="1" xfId="0" applyFont="1" applyBorder="1" applyAlignment="1">
      <alignment wrapText="1"/>
    </xf>
    <xf numFmtId="1" fontId="40" fillId="0" borderId="0" xfId="0" applyNumberFormat="1" applyFont="1" applyBorder="1"/>
    <xf numFmtId="0" fontId="39" fillId="0" borderId="1" xfId="0" applyFont="1" applyBorder="1"/>
    <xf numFmtId="3" fontId="39" fillId="0" borderId="1" xfId="0" applyNumberFormat="1" applyFont="1" applyBorder="1"/>
    <xf numFmtId="3" fontId="39" fillId="0" borderId="13" xfId="0" applyNumberFormat="1" applyFont="1" applyBorder="1"/>
    <xf numFmtId="3" fontId="40" fillId="0" borderId="0" xfId="0" applyNumberFormat="1" applyFont="1" applyBorder="1"/>
    <xf numFmtId="3" fontId="36" fillId="0" borderId="0" xfId="0" applyNumberFormat="1" applyFont="1" applyFill="1" applyBorder="1"/>
    <xf numFmtId="0" fontId="36" fillId="0" borderId="0" xfId="0" applyFont="1" applyFill="1" applyBorder="1"/>
    <xf numFmtId="3" fontId="37" fillId="0" borderId="1" xfId="0" applyNumberFormat="1" applyFont="1" applyBorder="1"/>
    <xf numFmtId="3" fontId="37" fillId="0" borderId="13" xfId="0" applyNumberFormat="1" applyFont="1" applyBorder="1"/>
    <xf numFmtId="0" fontId="37" fillId="65" borderId="1" xfId="0" applyFont="1" applyFill="1" applyBorder="1"/>
    <xf numFmtId="3" fontId="37" fillId="65" borderId="1" xfId="0" applyNumberFormat="1" applyFont="1" applyFill="1" applyBorder="1"/>
    <xf numFmtId="3" fontId="37" fillId="65" borderId="13" xfId="0" applyNumberFormat="1" applyFont="1" applyFill="1" applyBorder="1"/>
    <xf numFmtId="3" fontId="37" fillId="0" borderId="0" xfId="0" applyNumberFormat="1" applyFont="1"/>
    <xf numFmtId="3" fontId="41" fillId="0" borderId="1" xfId="0" applyNumberFormat="1" applyFont="1" applyBorder="1"/>
    <xf numFmtId="3" fontId="40" fillId="0" borderId="0" xfId="0" applyNumberFormat="1" applyFont="1" applyFill="1" applyBorder="1"/>
    <xf numFmtId="4" fontId="36" fillId="0" borderId="0" xfId="0" applyNumberFormat="1" applyFont="1" applyFill="1" applyBorder="1"/>
    <xf numFmtId="0" fontId="41" fillId="0" borderId="1" xfId="0" applyFont="1" applyBorder="1"/>
    <xf numFmtId="0" fontId="37" fillId="0" borderId="1" xfId="0" applyFont="1" applyBorder="1" applyAlignment="1">
      <alignment vertical="center" wrapText="1"/>
    </xf>
    <xf numFmtId="4" fontId="36" fillId="0" borderId="0" xfId="0" applyNumberFormat="1" applyFont="1" applyBorder="1"/>
    <xf numFmtId="3" fontId="36" fillId="0" borderId="0" xfId="0" applyNumberFormat="1" applyFont="1" applyBorder="1"/>
    <xf numFmtId="0" fontId="42" fillId="0" borderId="1" xfId="0" applyFont="1" applyBorder="1"/>
    <xf numFmtId="3" fontId="40" fillId="0" borderId="0" xfId="0" applyNumberFormat="1" applyFont="1" applyFill="1" applyBorder="1" applyAlignment="1">
      <alignment wrapText="1"/>
    </xf>
    <xf numFmtId="0" fontId="37" fillId="0" borderId="1" xfId="0" applyFont="1" applyFill="1" applyBorder="1"/>
    <xf numFmtId="3" fontId="37" fillId="0" borderId="1" xfId="0" applyNumberFormat="1" applyFont="1" applyFill="1" applyBorder="1"/>
    <xf numFmtId="0" fontId="37" fillId="0" borderId="1" xfId="0" applyFont="1" applyFill="1" applyBorder="1" applyAlignment="1">
      <alignment wrapText="1"/>
    </xf>
    <xf numFmtId="0" fontId="39" fillId="0" borderId="1" xfId="0" applyFont="1" applyFill="1" applyBorder="1"/>
    <xf numFmtId="3" fontId="45" fillId="0" borderId="0" xfId="0" applyNumberFormat="1" applyFont="1" applyBorder="1"/>
    <xf numFmtId="0" fontId="37" fillId="65" borderId="1" xfId="0" applyFont="1" applyFill="1" applyBorder="1" applyAlignment="1">
      <alignment vertical="center" wrapText="1"/>
    </xf>
    <xf numFmtId="0" fontId="37" fillId="0" borderId="1" xfId="0" applyFont="1" applyBorder="1" applyAlignment="1"/>
    <xf numFmtId="3" fontId="39" fillId="0" borderId="1" xfId="0" applyNumberFormat="1" applyFont="1" applyBorder="1" applyAlignment="1">
      <alignment wrapText="1"/>
    </xf>
    <xf numFmtId="3" fontId="37" fillId="66" borderId="1" xfId="0" applyNumberFormat="1" applyFont="1" applyFill="1" applyBorder="1"/>
    <xf numFmtId="3" fontId="37" fillId="0" borderId="1" xfId="0" applyNumberFormat="1" applyFont="1" applyBorder="1" applyAlignment="1">
      <alignment wrapText="1"/>
    </xf>
    <xf numFmtId="3" fontId="37" fillId="0" borderId="1" xfId="0" applyNumberFormat="1" applyFont="1" applyBorder="1" applyAlignment="1"/>
    <xf numFmtId="3" fontId="41" fillId="0" borderId="1" xfId="0" applyNumberFormat="1" applyFont="1" applyFill="1" applyBorder="1"/>
    <xf numFmtId="0" fontId="37" fillId="0" borderId="0" xfId="0" applyFont="1" applyBorder="1"/>
    <xf numFmtId="0" fontId="38" fillId="0" borderId="1" xfId="0" applyFont="1" applyBorder="1" applyAlignment="1">
      <alignment vertical="center" wrapText="1"/>
    </xf>
    <xf numFmtId="4" fontId="46" fillId="0" borderId="0" xfId="0" applyNumberFormat="1" applyFont="1" applyBorder="1"/>
    <xf numFmtId="0" fontId="47" fillId="0" borderId="0" xfId="0" applyFont="1" applyBorder="1"/>
    <xf numFmtId="0" fontId="37" fillId="65" borderId="0" xfId="0" applyFont="1" applyFill="1"/>
    <xf numFmtId="0" fontId="40" fillId="0" borderId="0" xfId="0" applyFont="1"/>
    <xf numFmtId="3" fontId="40" fillId="0" borderId="0" xfId="0" applyNumberFormat="1" applyFont="1"/>
    <xf numFmtId="0" fontId="47" fillId="0" borderId="0" xfId="0" applyFont="1"/>
    <xf numFmtId="3" fontId="47" fillId="0" borderId="0" xfId="0" applyNumberFormat="1" applyFont="1"/>
    <xf numFmtId="3" fontId="36" fillId="0" borderId="0" xfId="0" applyNumberFormat="1" applyFont="1"/>
    <xf numFmtId="0" fontId="6" fillId="0" borderId="3" xfId="1" applyFont="1" applyBorder="1" applyAlignment="1">
      <alignment horizontal="center" vertical="center"/>
    </xf>
    <xf numFmtId="3" fontId="17" fillId="0" borderId="0" xfId="3" applyNumberFormat="1" applyFont="1" applyFill="1" applyBorder="1" applyAlignment="1" applyProtection="1">
      <alignment vertical="center"/>
    </xf>
    <xf numFmtId="3" fontId="14" fillId="0" borderId="0" xfId="3" applyNumberFormat="1" applyFont="1" applyFill="1" applyBorder="1" applyAlignment="1" applyProtection="1">
      <alignment vertical="center"/>
    </xf>
    <xf numFmtId="3" fontId="17" fillId="17" borderId="0" xfId="3" applyNumberFormat="1" applyFont="1" applyFill="1" applyBorder="1" applyAlignment="1" applyProtection="1">
      <alignment vertical="center"/>
      <protection locked="0"/>
    </xf>
    <xf numFmtId="3" fontId="8" fillId="0" borderId="0" xfId="1" applyNumberFormat="1" applyFont="1" applyFill="1" applyBorder="1" applyAlignment="1">
      <alignment vertical="center"/>
    </xf>
    <xf numFmtId="3" fontId="13" fillId="15" borderId="0" xfId="1" applyNumberFormat="1" applyFont="1" applyFill="1" applyBorder="1" applyAlignment="1">
      <alignment vertical="center"/>
    </xf>
    <xf numFmtId="3" fontId="13" fillId="20" borderId="0" xfId="3" applyNumberFormat="1" applyFont="1" applyFill="1" applyBorder="1" applyAlignment="1" applyProtection="1">
      <alignment vertical="center"/>
    </xf>
    <xf numFmtId="9" fontId="13" fillId="20" borderId="0" xfId="3" applyNumberFormat="1" applyFont="1" applyFill="1" applyBorder="1" applyAlignment="1" applyProtection="1">
      <alignment vertical="center"/>
    </xf>
    <xf numFmtId="3" fontId="8" fillId="16" borderId="0" xfId="1" applyNumberFormat="1" applyFont="1" applyFill="1" applyBorder="1" applyAlignment="1" applyProtection="1">
      <alignment vertical="center"/>
    </xf>
    <xf numFmtId="9" fontId="17" fillId="16" borderId="0" xfId="1" applyNumberFormat="1" applyFont="1" applyFill="1" applyBorder="1" applyAlignment="1" applyProtection="1">
      <alignment horizontal="right" vertical="center"/>
    </xf>
    <xf numFmtId="0" fontId="15" fillId="0" borderId="0" xfId="3" applyFont="1" applyFill="1" applyBorder="1" applyAlignment="1">
      <alignment horizontal="left" vertical="center"/>
    </xf>
    <xf numFmtId="0" fontId="8" fillId="17" borderId="0" xfId="3" applyFont="1" applyFill="1" applyBorder="1" applyAlignment="1">
      <alignment horizontal="left" vertical="center"/>
    </xf>
    <xf numFmtId="49" fontId="8" fillId="17" borderId="0" xfId="3" applyNumberFormat="1" applyFont="1" applyFill="1" applyBorder="1" applyAlignment="1">
      <alignment horizontal="left" vertical="center"/>
    </xf>
    <xf numFmtId="0" fontId="16" fillId="17" borderId="0" xfId="3" applyFont="1" applyFill="1" applyBorder="1" applyAlignment="1">
      <alignment horizontal="left" vertical="center"/>
    </xf>
    <xf numFmtId="0" fontId="16" fillId="16" borderId="0" xfId="3" applyFont="1" applyFill="1" applyBorder="1" applyAlignment="1">
      <alignment vertical="center"/>
    </xf>
    <xf numFmtId="0" fontId="13" fillId="15" borderId="0" xfId="3" applyFont="1" applyFill="1" applyBorder="1" applyAlignment="1">
      <alignment horizontal="left" vertical="center"/>
    </xf>
    <xf numFmtId="0" fontId="13" fillId="15" borderId="0" xfId="3" applyFont="1" applyFill="1" applyBorder="1" applyAlignment="1">
      <alignment vertical="center"/>
    </xf>
    <xf numFmtId="3" fontId="14" fillId="15" borderId="0" xfId="3" applyNumberFormat="1" applyFont="1" applyFill="1" applyBorder="1" applyAlignment="1" applyProtection="1">
      <alignment vertical="center"/>
    </xf>
    <xf numFmtId="9" fontId="14" fillId="15" borderId="0" xfId="3" applyNumberFormat="1" applyFont="1" applyFill="1" applyBorder="1" applyAlignment="1" applyProtection="1">
      <alignment vertical="center"/>
    </xf>
    <xf numFmtId="0" fontId="15" fillId="16" borderId="0" xfId="1" applyFont="1" applyFill="1" applyBorder="1" applyAlignment="1">
      <alignment horizontal="left" vertical="center"/>
    </xf>
    <xf numFmtId="0" fontId="13" fillId="16" borderId="0" xfId="3" applyFont="1" applyFill="1" applyBorder="1" applyAlignment="1">
      <alignment vertical="center"/>
    </xf>
    <xf numFmtId="3" fontId="14" fillId="16" borderId="0" xfId="3" applyNumberFormat="1" applyFont="1" applyFill="1" applyBorder="1" applyAlignment="1" applyProtection="1">
      <alignment vertical="center"/>
    </xf>
    <xf numFmtId="9" fontId="14" fillId="16" borderId="0" xfId="3" applyNumberFormat="1" applyFont="1" applyFill="1" applyBorder="1" applyAlignment="1" applyProtection="1">
      <alignment vertical="center"/>
    </xf>
    <xf numFmtId="9" fontId="17" fillId="0" borderId="0" xfId="3" applyNumberFormat="1" applyFont="1" applyFill="1" applyBorder="1" applyAlignment="1" applyProtection="1">
      <alignment vertical="center"/>
      <protection locked="0"/>
    </xf>
    <xf numFmtId="0" fontId="15" fillId="16" borderId="0" xfId="3" applyFont="1" applyFill="1" applyBorder="1" applyAlignment="1">
      <alignment horizontal="left" vertical="center"/>
    </xf>
    <xf numFmtId="0" fontId="16" fillId="0" borderId="0" xfId="3" applyFont="1" applyFill="1" applyBorder="1" applyAlignment="1">
      <alignment horizontal="left" vertical="center"/>
    </xf>
    <xf numFmtId="9" fontId="14" fillId="0" borderId="0" xfId="3" applyNumberFormat="1" applyFont="1" applyFill="1" applyBorder="1" applyAlignment="1" applyProtection="1">
      <alignment vertical="center"/>
    </xf>
    <xf numFmtId="9" fontId="17" fillId="0" borderId="0" xfId="3" applyNumberFormat="1" applyFont="1" applyFill="1" applyBorder="1" applyAlignment="1" applyProtection="1">
      <alignment vertical="center"/>
    </xf>
    <xf numFmtId="9" fontId="13" fillId="15" borderId="0" xfId="1" applyNumberFormat="1" applyFont="1" applyFill="1" applyBorder="1" applyAlignment="1">
      <alignment vertical="center"/>
    </xf>
    <xf numFmtId="9" fontId="13" fillId="16" borderId="0" xfId="3" applyNumberFormat="1" applyFont="1" applyFill="1" applyBorder="1" applyAlignment="1">
      <alignment vertical="center"/>
    </xf>
    <xf numFmtId="9" fontId="17" fillId="17" borderId="0" xfId="3" applyNumberFormat="1" applyFont="1" applyFill="1" applyBorder="1" applyAlignment="1" applyProtection="1">
      <alignment vertical="center"/>
      <protection locked="0"/>
    </xf>
    <xf numFmtId="9" fontId="8" fillId="0" borderId="0" xfId="1" applyNumberFormat="1" applyFont="1" applyFill="1" applyBorder="1" applyAlignment="1">
      <alignment vertical="center"/>
    </xf>
    <xf numFmtId="0" fontId="13" fillId="18" borderId="0" xfId="1" applyFont="1" applyFill="1" applyBorder="1" applyAlignment="1">
      <alignment horizontal="left" vertical="center"/>
    </xf>
    <xf numFmtId="0" fontId="8" fillId="18" borderId="0" xfId="1" applyFont="1" applyFill="1" applyBorder="1" applyAlignment="1">
      <alignment vertical="center"/>
    </xf>
    <xf numFmtId="3" fontId="13" fillId="18" borderId="0" xfId="1" applyNumberFormat="1" applyFont="1" applyFill="1" applyBorder="1" applyAlignment="1">
      <alignment vertical="center"/>
    </xf>
    <xf numFmtId="9" fontId="13" fillId="18" borderId="0" xfId="1" applyNumberFormat="1" applyFont="1" applyFill="1" applyBorder="1" applyAlignment="1">
      <alignment vertical="center"/>
    </xf>
    <xf numFmtId="0" fontId="13" fillId="15" borderId="0" xfId="1" applyFont="1" applyFill="1" applyBorder="1" applyAlignment="1">
      <alignment horizontal="left" vertical="center"/>
    </xf>
    <xf numFmtId="0" fontId="8" fillId="15" borderId="0" xfId="1" applyFont="1" applyFill="1" applyBorder="1" applyAlignment="1">
      <alignment vertical="center"/>
    </xf>
    <xf numFmtId="49" fontId="8" fillId="0" borderId="0" xfId="3" applyNumberFormat="1" applyFont="1" applyFill="1" applyBorder="1" applyAlignment="1">
      <alignment horizontal="left" vertical="center"/>
    </xf>
    <xf numFmtId="9" fontId="17" fillId="0" borderId="0" xfId="3" applyNumberFormat="1" applyFont="1" applyFill="1" applyBorder="1" applyAlignment="1" applyProtection="1">
      <alignment horizontal="right" vertical="center"/>
      <protection locked="0"/>
    </xf>
    <xf numFmtId="0" fontId="8" fillId="19" borderId="0" xfId="1" applyFont="1" applyFill="1" applyBorder="1" applyAlignment="1">
      <alignment horizontal="left" vertical="center"/>
    </xf>
    <xf numFmtId="0" fontId="13" fillId="18" borderId="0" xfId="3" applyFont="1" applyFill="1" applyBorder="1" applyAlignment="1">
      <alignment horizontal="left" vertical="center"/>
    </xf>
    <xf numFmtId="0" fontId="8" fillId="18" borderId="0" xfId="3" applyFont="1" applyFill="1" applyBorder="1" applyAlignment="1">
      <alignment vertical="center"/>
    </xf>
    <xf numFmtId="0" fontId="8" fillId="15" borderId="0" xfId="1" applyFont="1" applyFill="1" applyBorder="1" applyAlignment="1">
      <alignment horizontal="left" vertical="center"/>
    </xf>
    <xf numFmtId="9" fontId="17" fillId="17" borderId="0" xfId="3" applyNumberFormat="1" applyFont="1" applyFill="1" applyBorder="1" applyAlignment="1" applyProtection="1">
      <alignment horizontal="right" vertical="center"/>
      <protection locked="0"/>
    </xf>
    <xf numFmtId="0" fontId="8" fillId="15" borderId="0" xfId="3" applyFont="1" applyFill="1" applyBorder="1" applyAlignment="1">
      <alignment vertical="center"/>
    </xf>
    <xf numFmtId="3" fontId="13" fillId="15" borderId="0" xfId="3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vertical="center"/>
    </xf>
    <xf numFmtId="3" fontId="17" fillId="0" borderId="0" xfId="1" applyNumberFormat="1" applyFont="1" applyFill="1" applyBorder="1" applyAlignment="1">
      <alignment vertical="center"/>
    </xf>
    <xf numFmtId="3" fontId="8" fillId="0" borderId="0" xfId="3" applyNumberFormat="1" applyFont="1" applyFill="1" applyBorder="1" applyAlignment="1" applyProtection="1">
      <alignment vertical="center"/>
    </xf>
    <xf numFmtId="9" fontId="8" fillId="0" borderId="0" xfId="3" applyNumberFormat="1" applyFont="1" applyFill="1" applyBorder="1" applyAlignment="1" applyProtection="1">
      <alignment vertical="center"/>
    </xf>
    <xf numFmtId="0" fontId="8" fillId="20" borderId="0" xfId="1" applyFont="1" applyFill="1" applyBorder="1" applyAlignment="1">
      <alignment horizontal="left" vertical="center"/>
    </xf>
    <xf numFmtId="3" fontId="14" fillId="20" borderId="0" xfId="3" applyNumberFormat="1" applyFont="1" applyFill="1" applyBorder="1" applyAlignment="1" applyProtection="1">
      <alignment vertical="center"/>
    </xf>
    <xf numFmtId="49" fontId="8" fillId="16" borderId="0" xfId="3" applyNumberFormat="1" applyFont="1" applyFill="1" applyBorder="1" applyAlignment="1">
      <alignment horizontal="left" vertical="center"/>
    </xf>
    <xf numFmtId="0" fontId="3" fillId="0" borderId="0" xfId="2"/>
    <xf numFmtId="3" fontId="3" fillId="0" borderId="0" xfId="2" applyNumberFormat="1"/>
    <xf numFmtId="0" fontId="51" fillId="0" borderId="0" xfId="2" applyFont="1"/>
    <xf numFmtId="3" fontId="51" fillId="0" borderId="0" xfId="2" applyNumberFormat="1" applyFont="1"/>
    <xf numFmtId="3" fontId="39" fillId="0" borderId="0" xfId="0" applyNumberFormat="1" applyFont="1"/>
    <xf numFmtId="0" fontId="37" fillId="0" borderId="1" xfId="0" applyFont="1" applyBorder="1" applyAlignment="1">
      <alignment horizontal="center" vertical="center" wrapText="1"/>
    </xf>
    <xf numFmtId="1" fontId="37" fillId="0" borderId="1" xfId="0" applyNumberFormat="1" applyFont="1" applyBorder="1" applyAlignment="1">
      <alignment horizontal="center" vertical="center" wrapText="1"/>
    </xf>
    <xf numFmtId="1" fontId="37" fillId="0" borderId="13" xfId="0" applyNumberFormat="1" applyFont="1" applyBorder="1" applyAlignment="1">
      <alignment horizontal="center" vertical="center" wrapText="1"/>
    </xf>
    <xf numFmtId="1" fontId="37" fillId="0" borderId="13" xfId="0" applyNumberFormat="1" applyFont="1" applyBorder="1" applyAlignment="1">
      <alignment horizontal="center" vertical="center"/>
    </xf>
    <xf numFmtId="3" fontId="39" fillId="0" borderId="1" xfId="0" applyNumberFormat="1" applyFont="1" applyFill="1" applyBorder="1"/>
    <xf numFmtId="0" fontId="39" fillId="0" borderId="1" xfId="0" applyFont="1" applyFill="1" applyBorder="1" applyAlignment="1">
      <alignment horizontal="left" indent="1"/>
    </xf>
    <xf numFmtId="0" fontId="39" fillId="65" borderId="1" xfId="0" applyFont="1" applyFill="1" applyBorder="1" applyAlignment="1">
      <alignment horizontal="left" indent="1"/>
    </xf>
    <xf numFmtId="3" fontId="39" fillId="65" borderId="1" xfId="0" applyNumberFormat="1" applyFont="1" applyFill="1" applyBorder="1"/>
    <xf numFmtId="0" fontId="6" fillId="0" borderId="1" xfId="0" applyFont="1" applyFill="1" applyBorder="1"/>
    <xf numFmtId="0" fontId="16" fillId="0" borderId="1" xfId="0" applyFont="1" applyFill="1" applyBorder="1"/>
    <xf numFmtId="0" fontId="52" fillId="0" borderId="1" xfId="0" applyFont="1" applyFill="1" applyBorder="1"/>
    <xf numFmtId="3" fontId="52" fillId="0" borderId="1" xfId="0" applyNumberFormat="1" applyFont="1" applyFill="1" applyBorder="1"/>
    <xf numFmtId="3" fontId="53" fillId="0" borderId="0" xfId="0" applyNumberFormat="1" applyFont="1" applyFill="1" applyBorder="1"/>
    <xf numFmtId="4" fontId="6" fillId="0" borderId="0" xfId="0" applyNumberFormat="1" applyFont="1" applyFill="1" applyBorder="1"/>
    <xf numFmtId="0" fontId="6" fillId="0" borderId="0" xfId="0" applyFont="1" applyFill="1" applyBorder="1"/>
    <xf numFmtId="0" fontId="6" fillId="0" borderId="0" xfId="0" applyFont="1" applyFill="1"/>
    <xf numFmtId="3" fontId="37" fillId="66" borderId="13" xfId="0" applyNumberFormat="1" applyFont="1" applyFill="1" applyBorder="1"/>
    <xf numFmtId="3" fontId="37" fillId="0" borderId="1" xfId="0" applyNumberFormat="1" applyFont="1" applyFill="1" applyBorder="1" applyAlignment="1">
      <alignment horizontal="left" indent="1"/>
    </xf>
    <xf numFmtId="3" fontId="37" fillId="0" borderId="1" xfId="0" applyNumberFormat="1" applyFont="1" applyBorder="1" applyAlignment="1">
      <alignment horizontal="left" indent="1"/>
    </xf>
    <xf numFmtId="0" fontId="37" fillId="0" borderId="1" xfId="0" applyFont="1" applyBorder="1" applyAlignment="1">
      <alignment horizontal="left" indent="1"/>
    </xf>
    <xf numFmtId="0" fontId="16" fillId="0" borderId="1" xfId="0" applyFont="1" applyBorder="1"/>
    <xf numFmtId="0" fontId="16" fillId="0" borderId="1" xfId="0" applyFont="1" applyBorder="1" applyAlignment="1">
      <alignment horizontal="left" wrapText="1" indent="1"/>
    </xf>
    <xf numFmtId="3" fontId="16" fillId="0" borderId="1" xfId="0" applyNumberFormat="1" applyFont="1" applyBorder="1"/>
    <xf numFmtId="0" fontId="16" fillId="0" borderId="1" xfId="0" applyFont="1" applyBorder="1" applyAlignment="1">
      <alignment wrapText="1"/>
    </xf>
    <xf numFmtId="0" fontId="41" fillId="0" borderId="1" xfId="0" applyFont="1" applyBorder="1" applyAlignment="1">
      <alignment horizontal="left" indent="1"/>
    </xf>
    <xf numFmtId="0" fontId="38" fillId="0" borderId="1" xfId="0" applyFont="1" applyBorder="1"/>
    <xf numFmtId="3" fontId="38" fillId="0" borderId="1" xfId="0" applyNumberFormat="1" applyFont="1" applyBorder="1"/>
    <xf numFmtId="0" fontId="37" fillId="66" borderId="1" xfId="0" applyFont="1" applyFill="1" applyBorder="1"/>
    <xf numFmtId="9" fontId="17" fillId="17" borderId="0" xfId="628" applyFont="1" applyFill="1" applyBorder="1" applyAlignment="1" applyProtection="1">
      <alignment vertical="center"/>
      <protection locked="0"/>
    </xf>
    <xf numFmtId="9" fontId="17" fillId="0" borderId="0" xfId="628" applyFont="1" applyFill="1" applyBorder="1" applyAlignment="1" applyProtection="1">
      <alignment vertical="center"/>
      <protection locked="0"/>
    </xf>
    <xf numFmtId="0" fontId="6" fillId="0" borderId="0" xfId="1" applyFont="1" applyBorder="1" applyAlignment="1">
      <alignment vertical="center"/>
    </xf>
    <xf numFmtId="0" fontId="3" fillId="0" borderId="0" xfId="2" applyBorder="1"/>
    <xf numFmtId="0" fontId="6" fillId="0" borderId="20" xfId="1" applyFont="1" applyBorder="1" applyAlignment="1">
      <alignment horizontal="center" vertical="center" wrapText="1"/>
    </xf>
    <xf numFmtId="0" fontId="8" fillId="0" borderId="14" xfId="3" applyFont="1" applyFill="1" applyBorder="1" applyAlignment="1" applyProtection="1">
      <alignment horizontal="left" vertical="center"/>
      <protection locked="0"/>
    </xf>
    <xf numFmtId="0" fontId="9" fillId="0" borderId="3" xfId="3" applyFont="1" applyFill="1" applyBorder="1" applyAlignment="1" applyProtection="1">
      <alignment horizontal="right" vertical="center"/>
      <protection locked="0"/>
    </xf>
    <xf numFmtId="14" fontId="10" fillId="0" borderId="3" xfId="3" applyNumberFormat="1" applyFont="1" applyFill="1" applyBorder="1" applyAlignment="1" applyProtection="1">
      <alignment horizontal="left" vertical="center"/>
      <protection locked="0"/>
    </xf>
    <xf numFmtId="0" fontId="12" fillId="0" borderId="16" xfId="1" applyFont="1" applyBorder="1" applyAlignment="1">
      <alignment horizontal="left" vertical="center"/>
    </xf>
    <xf numFmtId="0" fontId="8" fillId="0" borderId="17" xfId="1" applyFont="1" applyBorder="1" applyAlignment="1">
      <alignment vertical="center"/>
    </xf>
    <xf numFmtId="0" fontId="12" fillId="0" borderId="17" xfId="3" applyFont="1" applyFill="1" applyBorder="1" applyAlignment="1" applyProtection="1">
      <alignment horizontal="left" vertical="center"/>
      <protection locked="0"/>
    </xf>
    <xf numFmtId="0" fontId="6" fillId="0" borderId="17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15" fillId="20" borderId="0" xfId="3" applyFont="1" applyFill="1" applyBorder="1" applyAlignment="1">
      <alignment vertical="center" wrapText="1"/>
    </xf>
    <xf numFmtId="0" fontId="16" fillId="20" borderId="0" xfId="1" applyFont="1" applyFill="1" applyBorder="1" applyAlignment="1">
      <alignment vertical="center" wrapText="1"/>
    </xf>
    <xf numFmtId="0" fontId="6" fillId="0" borderId="19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4" fontId="11" fillId="0" borderId="3" xfId="3" applyNumberFormat="1" applyFont="1" applyFill="1" applyBorder="1" applyAlignment="1" applyProtection="1">
      <alignment horizontal="center" vertical="center" wrapText="1"/>
      <protection locked="0"/>
    </xf>
    <xf numFmtId="4" fontId="11" fillId="0" borderId="17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</cellXfs>
  <cellStyles count="629">
    <cellStyle name="20% - Accent1 2" xfId="4"/>
    <cellStyle name="20% - Accent1 2 2" xfId="5"/>
    <cellStyle name="20% - Accent1 2 3" xfId="6"/>
    <cellStyle name="20% - Accent1 2 4" xfId="7"/>
    <cellStyle name="20% - Accent1 2 5" xfId="8"/>
    <cellStyle name="20% - Accent1 2 6" xfId="9"/>
    <cellStyle name="20% - Accent1 3" xfId="10"/>
    <cellStyle name="20% - Accent1 3 2" xfId="11"/>
    <cellStyle name="20% - Accent1 3 3" xfId="12"/>
    <cellStyle name="20% - Accent1 3 4" xfId="13"/>
    <cellStyle name="20% - Accent1 3 5" xfId="14"/>
    <cellStyle name="20% - Accent1 3 6" xfId="15"/>
    <cellStyle name="20% - Accent2 2" xfId="16"/>
    <cellStyle name="20% - Accent2 2 2" xfId="17"/>
    <cellStyle name="20% - Accent2 2 3" xfId="18"/>
    <cellStyle name="20% - Accent2 2 4" xfId="19"/>
    <cellStyle name="20% - Accent2 2 5" xfId="20"/>
    <cellStyle name="20% - Accent2 2 6" xfId="21"/>
    <cellStyle name="20% - Accent2 3" xfId="22"/>
    <cellStyle name="20% - Accent2 3 2" xfId="23"/>
    <cellStyle name="20% - Accent2 3 3" xfId="24"/>
    <cellStyle name="20% - Accent2 3 4" xfId="25"/>
    <cellStyle name="20% - Accent2 3 5" xfId="26"/>
    <cellStyle name="20% - Accent2 3 6" xfId="27"/>
    <cellStyle name="20% - Accent3 2" xfId="28"/>
    <cellStyle name="20% - Accent3 2 2" xfId="29"/>
    <cellStyle name="20% - Accent3 2 3" xfId="30"/>
    <cellStyle name="20% - Accent3 2 4" xfId="31"/>
    <cellStyle name="20% - Accent3 2 5" xfId="32"/>
    <cellStyle name="20% - Accent3 2 6" xfId="33"/>
    <cellStyle name="20% - Accent3 3" xfId="34"/>
    <cellStyle name="20% - Accent3 3 2" xfId="35"/>
    <cellStyle name="20% - Accent3 3 3" xfId="36"/>
    <cellStyle name="20% - Accent3 3 4" xfId="37"/>
    <cellStyle name="20% - Accent3 3 5" xfId="38"/>
    <cellStyle name="20% - Accent3 3 6" xfId="39"/>
    <cellStyle name="20% - Accent4 2" xfId="40"/>
    <cellStyle name="20% - Accent4 2 2" xfId="41"/>
    <cellStyle name="20% - Accent4 2 3" xfId="42"/>
    <cellStyle name="20% - Accent4 2 4" xfId="43"/>
    <cellStyle name="20% - Accent4 2 5" xfId="44"/>
    <cellStyle name="20% - Accent4 2 6" xfId="45"/>
    <cellStyle name="20% - Accent4 3" xfId="46"/>
    <cellStyle name="20% - Accent4 3 2" xfId="47"/>
    <cellStyle name="20% - Accent4 3 3" xfId="48"/>
    <cellStyle name="20% - Accent4 3 4" xfId="49"/>
    <cellStyle name="20% - Accent4 3 5" xfId="50"/>
    <cellStyle name="20% - Accent4 3 6" xfId="51"/>
    <cellStyle name="20% - Accent5 2" xfId="52"/>
    <cellStyle name="20% - Accent5 2 2" xfId="53"/>
    <cellStyle name="20% - Accent5 2 3" xfId="54"/>
    <cellStyle name="20% - Accent5 2 4" xfId="55"/>
    <cellStyle name="20% - Accent5 2 5" xfId="56"/>
    <cellStyle name="20% - Accent5 2 6" xfId="57"/>
    <cellStyle name="20% - Accent5 3" xfId="58"/>
    <cellStyle name="20% - Accent5 3 2" xfId="59"/>
    <cellStyle name="20% - Accent5 3 3" xfId="60"/>
    <cellStyle name="20% - Accent5 3 4" xfId="61"/>
    <cellStyle name="20% - Accent5 3 5" xfId="62"/>
    <cellStyle name="20% - Accent5 3 6" xfId="63"/>
    <cellStyle name="20% - Accent6 2" xfId="64"/>
    <cellStyle name="20% - Accent6 2 2" xfId="65"/>
    <cellStyle name="20% - Accent6 2 3" xfId="66"/>
    <cellStyle name="20% - Accent6 2 4" xfId="67"/>
    <cellStyle name="20% - Accent6 2 5" xfId="68"/>
    <cellStyle name="20% - Accent6 2 6" xfId="69"/>
    <cellStyle name="20% - Accent6 3" xfId="70"/>
    <cellStyle name="20% - Accent6 3 2" xfId="71"/>
    <cellStyle name="20% - Accent6 3 3" xfId="72"/>
    <cellStyle name="20% - Accent6 3 4" xfId="73"/>
    <cellStyle name="20% - Accent6 3 5" xfId="74"/>
    <cellStyle name="20% - Accent6 3 6" xfId="75"/>
    <cellStyle name="20% – rõhk1 10" xfId="76"/>
    <cellStyle name="20% – rõhk1 2" xfId="77"/>
    <cellStyle name="20% – rõhk1 2 2" xfId="78"/>
    <cellStyle name="20% – rõhk1 2 2 2" xfId="79"/>
    <cellStyle name="20% – rõhk1 2 3" xfId="80"/>
    <cellStyle name="20% – rõhk1 3" xfId="81"/>
    <cellStyle name="20% – rõhk1 3 2" xfId="82"/>
    <cellStyle name="20% – rõhk1 4" xfId="83"/>
    <cellStyle name="20% – rõhk1 4 2" xfId="84"/>
    <cellStyle name="20% – rõhk1 5" xfId="85"/>
    <cellStyle name="20% – rõhk1 5 2" xfId="86"/>
    <cellStyle name="20% – rõhk1 6" xfId="87"/>
    <cellStyle name="20% – rõhk1 6 2" xfId="88"/>
    <cellStyle name="20% – rõhk1 7" xfId="89"/>
    <cellStyle name="20% – rõhk1 7 2" xfId="90"/>
    <cellStyle name="20% – rõhk1 8" xfId="91"/>
    <cellStyle name="20% – rõhk1 8 2" xfId="92"/>
    <cellStyle name="20% – rõhk1 9" xfId="93"/>
    <cellStyle name="20% – rõhk2 10" xfId="94"/>
    <cellStyle name="20% – rõhk2 2" xfId="95"/>
    <cellStyle name="20% – rõhk2 2 2" xfId="96"/>
    <cellStyle name="20% – rõhk2 2 2 2" xfId="97"/>
    <cellStyle name="20% – rõhk2 2 3" xfId="98"/>
    <cellStyle name="20% – rõhk2 3" xfId="99"/>
    <cellStyle name="20% – rõhk2 3 2" xfId="100"/>
    <cellStyle name="20% – rõhk2 4" xfId="101"/>
    <cellStyle name="20% – rõhk2 4 2" xfId="102"/>
    <cellStyle name="20% – rõhk2 5" xfId="103"/>
    <cellStyle name="20% – rõhk2 5 2" xfId="104"/>
    <cellStyle name="20% – rõhk2 6" xfId="105"/>
    <cellStyle name="20% – rõhk2 6 2" xfId="106"/>
    <cellStyle name="20% – rõhk2 7" xfId="107"/>
    <cellStyle name="20% – rõhk2 7 2" xfId="108"/>
    <cellStyle name="20% – rõhk2 8" xfId="109"/>
    <cellStyle name="20% – rõhk2 8 2" xfId="110"/>
    <cellStyle name="20% – rõhk2 9" xfId="111"/>
    <cellStyle name="20% – rõhk3 10" xfId="112"/>
    <cellStyle name="20% – rõhk3 2" xfId="113"/>
    <cellStyle name="20% – rõhk3 2 2" xfId="114"/>
    <cellStyle name="20% – rõhk3 2 2 2" xfId="115"/>
    <cellStyle name="20% – rõhk3 2 3" xfId="116"/>
    <cellStyle name="20% – rõhk3 3" xfId="117"/>
    <cellStyle name="20% – rõhk3 3 2" xfId="118"/>
    <cellStyle name="20% – rõhk3 4" xfId="119"/>
    <cellStyle name="20% – rõhk3 4 2" xfId="120"/>
    <cellStyle name="20% – rõhk3 5" xfId="121"/>
    <cellStyle name="20% – rõhk3 5 2" xfId="122"/>
    <cellStyle name="20% – rõhk3 6" xfId="123"/>
    <cellStyle name="20% – rõhk3 6 2" xfId="124"/>
    <cellStyle name="20% – rõhk3 7" xfId="125"/>
    <cellStyle name="20% – rõhk3 7 2" xfId="126"/>
    <cellStyle name="20% – rõhk3 8" xfId="127"/>
    <cellStyle name="20% – rõhk3 8 2" xfId="128"/>
    <cellStyle name="20% – rõhk3 9" xfId="129"/>
    <cellStyle name="20% – rõhk4 10" xfId="130"/>
    <cellStyle name="20% – rõhk4 2" xfId="131"/>
    <cellStyle name="20% – rõhk4 2 2" xfId="132"/>
    <cellStyle name="20% – rõhk4 2 2 2" xfId="133"/>
    <cellStyle name="20% – rõhk4 2 3" xfId="134"/>
    <cellStyle name="20% – rõhk4 3" xfId="135"/>
    <cellStyle name="20% – rõhk4 3 2" xfId="136"/>
    <cellStyle name="20% – rõhk4 4" xfId="137"/>
    <cellStyle name="20% – rõhk4 4 2" xfId="138"/>
    <cellStyle name="20% – rõhk4 5" xfId="139"/>
    <cellStyle name="20% – rõhk4 5 2" xfId="140"/>
    <cellStyle name="20% – rõhk4 6" xfId="141"/>
    <cellStyle name="20% – rõhk4 6 2" xfId="142"/>
    <cellStyle name="20% – rõhk4 7" xfId="143"/>
    <cellStyle name="20% – rõhk4 7 2" xfId="144"/>
    <cellStyle name="20% – rõhk4 8" xfId="145"/>
    <cellStyle name="20% – rõhk4 8 2" xfId="146"/>
    <cellStyle name="20% – rõhk4 9" xfId="147"/>
    <cellStyle name="20% – rõhk5 10" xfId="148"/>
    <cellStyle name="20% – rõhk5 2" xfId="149"/>
    <cellStyle name="20% – rõhk5 2 2" xfId="150"/>
    <cellStyle name="20% – rõhk5 2 2 2" xfId="151"/>
    <cellStyle name="20% – rõhk5 2 3" xfId="152"/>
    <cellStyle name="20% – rõhk5 3" xfId="153"/>
    <cellStyle name="20% – rõhk5 3 2" xfId="154"/>
    <cellStyle name="20% – rõhk5 4" xfId="155"/>
    <cellStyle name="20% – rõhk5 4 2" xfId="156"/>
    <cellStyle name="20% – rõhk5 5" xfId="157"/>
    <cellStyle name="20% – rõhk5 5 2" xfId="158"/>
    <cellStyle name="20% – rõhk5 6" xfId="159"/>
    <cellStyle name="20% – rõhk5 6 2" xfId="160"/>
    <cellStyle name="20% – rõhk5 7" xfId="161"/>
    <cellStyle name="20% – rõhk5 7 2" xfId="162"/>
    <cellStyle name="20% – rõhk5 8" xfId="163"/>
    <cellStyle name="20% – rõhk5 8 2" xfId="164"/>
    <cellStyle name="20% – rõhk5 9" xfId="165"/>
    <cellStyle name="20% – rõhk6 10" xfId="166"/>
    <cellStyle name="20% – rõhk6 2" xfId="167"/>
    <cellStyle name="20% – rõhk6 2 2" xfId="168"/>
    <cellStyle name="20% – rõhk6 2 2 2" xfId="169"/>
    <cellStyle name="20% – rõhk6 2 3" xfId="170"/>
    <cellStyle name="20% – rõhk6 3" xfId="171"/>
    <cellStyle name="20% – rõhk6 3 2" xfId="172"/>
    <cellStyle name="20% – rõhk6 4" xfId="173"/>
    <cellStyle name="20% – rõhk6 4 2" xfId="174"/>
    <cellStyle name="20% – rõhk6 5" xfId="175"/>
    <cellStyle name="20% – rõhk6 5 2" xfId="176"/>
    <cellStyle name="20% – rõhk6 6" xfId="177"/>
    <cellStyle name="20% – rõhk6 6 2" xfId="178"/>
    <cellStyle name="20% – rõhk6 7" xfId="179"/>
    <cellStyle name="20% – rõhk6 7 2" xfId="180"/>
    <cellStyle name="20% – rõhk6 8" xfId="181"/>
    <cellStyle name="20% – rõhk6 8 2" xfId="182"/>
    <cellStyle name="20% – rõhk6 9" xfId="183"/>
    <cellStyle name="20% - Акцент1" xfId="184"/>
    <cellStyle name="20% - Акцент1 2" xfId="185"/>
    <cellStyle name="20% - Акцент1 3" xfId="186"/>
    <cellStyle name="20% - Акцент1 4" xfId="187"/>
    <cellStyle name="20% - Акцент1 5" xfId="188"/>
    <cellStyle name="20% - Акцент1 6" xfId="189"/>
    <cellStyle name="20% - Акцент2" xfId="190"/>
    <cellStyle name="20% - Акцент2 2" xfId="191"/>
    <cellStyle name="20% - Акцент2 3" xfId="192"/>
    <cellStyle name="20% - Акцент2 4" xfId="193"/>
    <cellStyle name="20% - Акцент2 5" xfId="194"/>
    <cellStyle name="20% - Акцент2 6" xfId="195"/>
    <cellStyle name="20% - Акцент3" xfId="196"/>
    <cellStyle name="20% - Акцент3 2" xfId="197"/>
    <cellStyle name="20% - Акцент3 3" xfId="198"/>
    <cellStyle name="20% - Акцент3 4" xfId="199"/>
    <cellStyle name="20% - Акцент3 5" xfId="200"/>
    <cellStyle name="20% - Акцент3 6" xfId="201"/>
    <cellStyle name="20% - Акцент4" xfId="202"/>
    <cellStyle name="20% - Акцент4 2" xfId="203"/>
    <cellStyle name="20% - Акцент4 3" xfId="204"/>
    <cellStyle name="20% - Акцент4 4" xfId="205"/>
    <cellStyle name="20% - Акцент4 5" xfId="206"/>
    <cellStyle name="20% - Акцент4 6" xfId="207"/>
    <cellStyle name="20% - Акцент5" xfId="208"/>
    <cellStyle name="20% - Акцент5 2" xfId="209"/>
    <cellStyle name="20% - Акцент5 3" xfId="210"/>
    <cellStyle name="20% - Акцент5 4" xfId="211"/>
    <cellStyle name="20% - Акцент5 5" xfId="212"/>
    <cellStyle name="20% - Акцент5 6" xfId="213"/>
    <cellStyle name="20% - Акцент6" xfId="214"/>
    <cellStyle name="20% - Акцент6 2" xfId="215"/>
    <cellStyle name="20% - Акцент6 3" xfId="216"/>
    <cellStyle name="20% - Акцент6 4" xfId="217"/>
    <cellStyle name="20% - Акцент6 5" xfId="218"/>
    <cellStyle name="20% - Акцент6 6" xfId="219"/>
    <cellStyle name="40% - Accent1 2" xfId="220"/>
    <cellStyle name="40% - Accent1 2 2" xfId="221"/>
    <cellStyle name="40% - Accent1 2 3" xfId="222"/>
    <cellStyle name="40% - Accent1 2 4" xfId="223"/>
    <cellStyle name="40% - Accent1 2 5" xfId="224"/>
    <cellStyle name="40% - Accent1 2 6" xfId="225"/>
    <cellStyle name="40% - Accent1 3" xfId="226"/>
    <cellStyle name="40% - Accent1 3 2" xfId="227"/>
    <cellStyle name="40% - Accent1 3 3" xfId="228"/>
    <cellStyle name="40% - Accent1 3 4" xfId="229"/>
    <cellStyle name="40% - Accent1 3 5" xfId="230"/>
    <cellStyle name="40% - Accent1 3 6" xfId="231"/>
    <cellStyle name="40% - Accent2 2" xfId="232"/>
    <cellStyle name="40% - Accent2 2 2" xfId="233"/>
    <cellStyle name="40% - Accent2 2 3" xfId="234"/>
    <cellStyle name="40% - Accent2 2 4" xfId="235"/>
    <cellStyle name="40% - Accent2 2 5" xfId="236"/>
    <cellStyle name="40% - Accent2 2 6" xfId="237"/>
    <cellStyle name="40% - Accent2 3" xfId="238"/>
    <cellStyle name="40% - Accent2 3 2" xfId="239"/>
    <cellStyle name="40% - Accent2 3 3" xfId="240"/>
    <cellStyle name="40% - Accent2 3 4" xfId="241"/>
    <cellStyle name="40% - Accent2 3 5" xfId="242"/>
    <cellStyle name="40% - Accent2 3 6" xfId="243"/>
    <cellStyle name="40% - Accent3 2" xfId="244"/>
    <cellStyle name="40% - Accent3 2 2" xfId="245"/>
    <cellStyle name="40% - Accent3 2 3" xfId="246"/>
    <cellStyle name="40% - Accent3 2 4" xfId="247"/>
    <cellStyle name="40% - Accent3 2 5" xfId="248"/>
    <cellStyle name="40% - Accent3 2 6" xfId="249"/>
    <cellStyle name="40% - Accent3 3" xfId="250"/>
    <cellStyle name="40% - Accent3 3 2" xfId="251"/>
    <cellStyle name="40% - Accent3 3 3" xfId="252"/>
    <cellStyle name="40% - Accent3 3 4" xfId="253"/>
    <cellStyle name="40% - Accent3 3 5" xfId="254"/>
    <cellStyle name="40% - Accent3 3 6" xfId="255"/>
    <cellStyle name="40% - Accent4 2" xfId="256"/>
    <cellStyle name="40% - Accent4 2 2" xfId="257"/>
    <cellStyle name="40% - Accent4 2 3" xfId="258"/>
    <cellStyle name="40% - Accent4 2 4" xfId="259"/>
    <cellStyle name="40% - Accent4 2 5" xfId="260"/>
    <cellStyle name="40% - Accent4 2 6" xfId="261"/>
    <cellStyle name="40% - Accent4 3" xfId="262"/>
    <cellStyle name="40% - Accent4 3 2" xfId="263"/>
    <cellStyle name="40% - Accent4 3 3" xfId="264"/>
    <cellStyle name="40% - Accent4 3 4" xfId="265"/>
    <cellStyle name="40% - Accent4 3 5" xfId="266"/>
    <cellStyle name="40% - Accent4 3 6" xfId="267"/>
    <cellStyle name="40% - Accent5 2" xfId="268"/>
    <cellStyle name="40% - Accent5 2 2" xfId="269"/>
    <cellStyle name="40% - Accent5 2 3" xfId="270"/>
    <cellStyle name="40% - Accent5 2 4" xfId="271"/>
    <cellStyle name="40% - Accent5 2 5" xfId="272"/>
    <cellStyle name="40% - Accent5 2 6" xfId="273"/>
    <cellStyle name="40% - Accent5 3" xfId="274"/>
    <cellStyle name="40% - Accent5 3 2" xfId="275"/>
    <cellStyle name="40% - Accent5 3 3" xfId="276"/>
    <cellStyle name="40% - Accent5 3 4" xfId="277"/>
    <cellStyle name="40% - Accent5 3 5" xfId="278"/>
    <cellStyle name="40% - Accent5 3 6" xfId="279"/>
    <cellStyle name="40% - Accent6 2" xfId="280"/>
    <cellStyle name="40% - Accent6 2 2" xfId="281"/>
    <cellStyle name="40% - Accent6 2 3" xfId="282"/>
    <cellStyle name="40% - Accent6 2 4" xfId="283"/>
    <cellStyle name="40% - Accent6 2 5" xfId="284"/>
    <cellStyle name="40% - Accent6 2 6" xfId="285"/>
    <cellStyle name="40% - Accent6 3" xfId="286"/>
    <cellStyle name="40% - Accent6 3 2" xfId="287"/>
    <cellStyle name="40% - Accent6 3 3" xfId="288"/>
    <cellStyle name="40% - Accent6 3 4" xfId="289"/>
    <cellStyle name="40% - Accent6 3 5" xfId="290"/>
    <cellStyle name="40% - Accent6 3 6" xfId="291"/>
    <cellStyle name="40% – rõhk1 10" xfId="292"/>
    <cellStyle name="40% – rõhk1 2" xfId="293"/>
    <cellStyle name="40% – rõhk1 2 2" xfId="294"/>
    <cellStyle name="40% – rõhk1 2 2 2" xfId="295"/>
    <cellStyle name="40% – rõhk1 2 3" xfId="296"/>
    <cellStyle name="40% – rõhk1 3" xfId="297"/>
    <cellStyle name="40% – rõhk1 3 2" xfId="298"/>
    <cellStyle name="40% – rõhk1 4" xfId="299"/>
    <cellStyle name="40% – rõhk1 4 2" xfId="300"/>
    <cellStyle name="40% – rõhk1 5" xfId="301"/>
    <cellStyle name="40% – rõhk1 5 2" xfId="302"/>
    <cellStyle name="40% – rõhk1 6" xfId="303"/>
    <cellStyle name="40% – rõhk1 6 2" xfId="304"/>
    <cellStyle name="40% – rõhk1 7" xfId="305"/>
    <cellStyle name="40% – rõhk1 7 2" xfId="306"/>
    <cellStyle name="40% – rõhk1 8" xfId="307"/>
    <cellStyle name="40% – rõhk1 8 2" xfId="308"/>
    <cellStyle name="40% – rõhk1 9" xfId="309"/>
    <cellStyle name="40% – rõhk2 10" xfId="310"/>
    <cellStyle name="40% – rõhk2 2" xfId="311"/>
    <cellStyle name="40% – rõhk2 2 2" xfId="312"/>
    <cellStyle name="40% – rõhk2 2 2 2" xfId="313"/>
    <cellStyle name="40% – rõhk2 2 3" xfId="314"/>
    <cellStyle name="40% – rõhk2 3" xfId="315"/>
    <cellStyle name="40% – rõhk2 3 2" xfId="316"/>
    <cellStyle name="40% – rõhk2 4" xfId="317"/>
    <cellStyle name="40% – rõhk2 4 2" xfId="318"/>
    <cellStyle name="40% – rõhk2 5" xfId="319"/>
    <cellStyle name="40% – rõhk2 5 2" xfId="320"/>
    <cellStyle name="40% – rõhk2 6" xfId="321"/>
    <cellStyle name="40% – rõhk2 6 2" xfId="322"/>
    <cellStyle name="40% – rõhk2 7" xfId="323"/>
    <cellStyle name="40% – rõhk2 7 2" xfId="324"/>
    <cellStyle name="40% – rõhk2 8" xfId="325"/>
    <cellStyle name="40% – rõhk2 8 2" xfId="326"/>
    <cellStyle name="40% – rõhk2 9" xfId="327"/>
    <cellStyle name="40% – rõhk3 10" xfId="328"/>
    <cellStyle name="40% – rõhk3 2" xfId="329"/>
    <cellStyle name="40% – rõhk3 2 2" xfId="330"/>
    <cellStyle name="40% – rõhk3 2 2 2" xfId="331"/>
    <cellStyle name="40% – rõhk3 2 3" xfId="332"/>
    <cellStyle name="40% – rõhk3 3" xfId="333"/>
    <cellStyle name="40% – rõhk3 3 2" xfId="334"/>
    <cellStyle name="40% – rõhk3 4" xfId="335"/>
    <cellStyle name="40% – rõhk3 4 2" xfId="336"/>
    <cellStyle name="40% – rõhk3 5" xfId="337"/>
    <cellStyle name="40% – rõhk3 5 2" xfId="338"/>
    <cellStyle name="40% – rõhk3 6" xfId="339"/>
    <cellStyle name="40% – rõhk3 6 2" xfId="340"/>
    <cellStyle name="40% – rõhk3 7" xfId="341"/>
    <cellStyle name="40% – rõhk3 7 2" xfId="342"/>
    <cellStyle name="40% – rõhk3 8" xfId="343"/>
    <cellStyle name="40% – rõhk3 8 2" xfId="344"/>
    <cellStyle name="40% – rõhk3 9" xfId="345"/>
    <cellStyle name="40% – rõhk4 10" xfId="346"/>
    <cellStyle name="40% – rõhk4 2" xfId="347"/>
    <cellStyle name="40% – rõhk4 2 2" xfId="348"/>
    <cellStyle name="40% – rõhk4 2 2 2" xfId="349"/>
    <cellStyle name="40% – rõhk4 2 3" xfId="350"/>
    <cellStyle name="40% – rõhk4 3" xfId="351"/>
    <cellStyle name="40% – rõhk4 3 2" xfId="352"/>
    <cellStyle name="40% – rõhk4 4" xfId="353"/>
    <cellStyle name="40% – rõhk4 4 2" xfId="354"/>
    <cellStyle name="40% – rõhk4 5" xfId="355"/>
    <cellStyle name="40% – rõhk4 5 2" xfId="356"/>
    <cellStyle name="40% – rõhk4 6" xfId="357"/>
    <cellStyle name="40% – rõhk4 6 2" xfId="358"/>
    <cellStyle name="40% – rõhk4 7" xfId="359"/>
    <cellStyle name="40% – rõhk4 7 2" xfId="360"/>
    <cellStyle name="40% – rõhk4 8" xfId="361"/>
    <cellStyle name="40% – rõhk4 8 2" xfId="362"/>
    <cellStyle name="40% – rõhk4 9" xfId="363"/>
    <cellStyle name="40% – rõhk5 10" xfId="364"/>
    <cellStyle name="40% – rõhk5 2" xfId="365"/>
    <cellStyle name="40% – rõhk5 2 2" xfId="366"/>
    <cellStyle name="40% – rõhk5 2 2 2" xfId="367"/>
    <cellStyle name="40% – rõhk5 2 3" xfId="368"/>
    <cellStyle name="40% – rõhk5 3" xfId="369"/>
    <cellStyle name="40% – rõhk5 3 2" xfId="370"/>
    <cellStyle name="40% – rõhk5 4" xfId="371"/>
    <cellStyle name="40% – rõhk5 4 2" xfId="372"/>
    <cellStyle name="40% – rõhk5 5" xfId="373"/>
    <cellStyle name="40% – rõhk5 5 2" xfId="374"/>
    <cellStyle name="40% – rõhk5 6" xfId="375"/>
    <cellStyle name="40% – rõhk5 6 2" xfId="376"/>
    <cellStyle name="40% – rõhk5 7" xfId="377"/>
    <cellStyle name="40% – rõhk5 7 2" xfId="378"/>
    <cellStyle name="40% – rõhk5 8" xfId="379"/>
    <cellStyle name="40% – rõhk5 8 2" xfId="380"/>
    <cellStyle name="40% – rõhk5 9" xfId="381"/>
    <cellStyle name="40% – rõhk6 10" xfId="382"/>
    <cellStyle name="40% – rõhk6 2" xfId="383"/>
    <cellStyle name="40% – rõhk6 2 2" xfId="384"/>
    <cellStyle name="40% – rõhk6 2 2 2" xfId="385"/>
    <cellStyle name="40% – rõhk6 2 3" xfId="386"/>
    <cellStyle name="40% – rõhk6 3" xfId="387"/>
    <cellStyle name="40% – rõhk6 3 2" xfId="388"/>
    <cellStyle name="40% – rõhk6 4" xfId="389"/>
    <cellStyle name="40% – rõhk6 4 2" xfId="390"/>
    <cellStyle name="40% – rõhk6 5" xfId="391"/>
    <cellStyle name="40% – rõhk6 5 2" xfId="392"/>
    <cellStyle name="40% – rõhk6 6" xfId="393"/>
    <cellStyle name="40% – rõhk6 6 2" xfId="394"/>
    <cellStyle name="40% – rõhk6 7" xfId="395"/>
    <cellStyle name="40% – rõhk6 7 2" xfId="396"/>
    <cellStyle name="40% – rõhk6 8" xfId="397"/>
    <cellStyle name="40% – rõhk6 8 2" xfId="398"/>
    <cellStyle name="40% – rõhk6 9" xfId="399"/>
    <cellStyle name="40% - Акцент1" xfId="400"/>
    <cellStyle name="40% - Акцент1 2" xfId="401"/>
    <cellStyle name="40% - Акцент1 3" xfId="402"/>
    <cellStyle name="40% - Акцент1 4" xfId="403"/>
    <cellStyle name="40% - Акцент1 5" xfId="404"/>
    <cellStyle name="40% - Акцент1 6" xfId="405"/>
    <cellStyle name="40% - Акцент2" xfId="406"/>
    <cellStyle name="40% - Акцент2 2" xfId="407"/>
    <cellStyle name="40% - Акцент2 3" xfId="408"/>
    <cellStyle name="40% - Акцент2 4" xfId="409"/>
    <cellStyle name="40% - Акцент2 5" xfId="410"/>
    <cellStyle name="40% - Акцент2 6" xfId="411"/>
    <cellStyle name="40% - Акцент3" xfId="412"/>
    <cellStyle name="40% - Акцент3 2" xfId="413"/>
    <cellStyle name="40% - Акцент3 3" xfId="414"/>
    <cellStyle name="40% - Акцент3 4" xfId="415"/>
    <cellStyle name="40% - Акцент3 5" xfId="416"/>
    <cellStyle name="40% - Акцент3 6" xfId="417"/>
    <cellStyle name="40% - Акцент4" xfId="418"/>
    <cellStyle name="40% - Акцент4 2" xfId="419"/>
    <cellStyle name="40% - Акцент4 3" xfId="420"/>
    <cellStyle name="40% - Акцент4 4" xfId="421"/>
    <cellStyle name="40% - Акцент4 5" xfId="422"/>
    <cellStyle name="40% - Акцент4 6" xfId="423"/>
    <cellStyle name="40% - Акцент5" xfId="424"/>
    <cellStyle name="40% - Акцент5 2" xfId="425"/>
    <cellStyle name="40% - Акцент5 3" xfId="426"/>
    <cellStyle name="40% - Акцент5 4" xfId="427"/>
    <cellStyle name="40% - Акцент5 5" xfId="428"/>
    <cellStyle name="40% - Акцент5 6" xfId="429"/>
    <cellStyle name="40% - Акцент6" xfId="430"/>
    <cellStyle name="40% - Акцент6 2" xfId="431"/>
    <cellStyle name="40% - Акцент6 3" xfId="432"/>
    <cellStyle name="40% - Акцент6 4" xfId="433"/>
    <cellStyle name="40% - Акцент6 5" xfId="434"/>
    <cellStyle name="40% - Акцент6 6" xfId="435"/>
    <cellStyle name="60% - Accent1 2" xfId="436"/>
    <cellStyle name="60% - Accent1 3" xfId="437"/>
    <cellStyle name="60% - Accent2 2" xfId="438"/>
    <cellStyle name="60% - Accent2 3" xfId="439"/>
    <cellStyle name="60% - Accent3 2" xfId="440"/>
    <cellStyle name="60% - Accent3 3" xfId="441"/>
    <cellStyle name="60% - Accent4 2" xfId="442"/>
    <cellStyle name="60% - Accent4 3" xfId="443"/>
    <cellStyle name="60% - Accent5 2" xfId="444"/>
    <cellStyle name="60% - Accent5 3" xfId="445"/>
    <cellStyle name="60% - Accent6 2" xfId="446"/>
    <cellStyle name="60% - Accent6 3" xfId="447"/>
    <cellStyle name="60% - Акцент1" xfId="448"/>
    <cellStyle name="60% - Акцент2" xfId="449"/>
    <cellStyle name="60% - Акцент3" xfId="450"/>
    <cellStyle name="60% - Акцент4" xfId="451"/>
    <cellStyle name="60% - Акцент5" xfId="452"/>
    <cellStyle name="60% - Акцент6" xfId="453"/>
    <cellStyle name="Accent1 2" xfId="454"/>
    <cellStyle name="Accent1 3" xfId="455"/>
    <cellStyle name="Accent2 2" xfId="456"/>
    <cellStyle name="Accent2 3" xfId="457"/>
    <cellStyle name="Accent3 2" xfId="458"/>
    <cellStyle name="Accent3 3" xfId="459"/>
    <cellStyle name="Accent4 2" xfId="460"/>
    <cellStyle name="Accent4 3" xfId="461"/>
    <cellStyle name="Accent5 2" xfId="462"/>
    <cellStyle name="Accent5 3" xfId="463"/>
    <cellStyle name="Accent6 2" xfId="464"/>
    <cellStyle name="Accent6 3" xfId="465"/>
    <cellStyle name="Bad 2" xfId="466"/>
    <cellStyle name="Bad 3" xfId="467"/>
    <cellStyle name="Calculation 2" xfId="468"/>
    <cellStyle name="Calculation 3" xfId="469"/>
    <cellStyle name="Check Cell 2" xfId="470"/>
    <cellStyle name="Check Cell 3" xfId="471"/>
    <cellStyle name="Comma 2" xfId="472"/>
    <cellStyle name="Comma 2 2" xfId="473"/>
    <cellStyle name="Comma 2 2 2" xfId="474"/>
    <cellStyle name="Comma 2 3" xfId="475"/>
    <cellStyle name="Comma 2 4" xfId="476"/>
    <cellStyle name="Comma 2 5" xfId="477"/>
    <cellStyle name="Comma 2 6" xfId="478"/>
    <cellStyle name="Comma 3" xfId="479"/>
    <cellStyle name="Comma 3 2" xfId="480"/>
    <cellStyle name="Explanatory Text 2" xfId="481"/>
    <cellStyle name="Explanatory Text 3" xfId="482"/>
    <cellStyle name="Good 2" xfId="483"/>
    <cellStyle name="Good 3" xfId="484"/>
    <cellStyle name="Heading 1 2" xfId="485"/>
    <cellStyle name="Heading 1 3" xfId="486"/>
    <cellStyle name="Heading 2 2" xfId="487"/>
    <cellStyle name="Heading 2 3" xfId="488"/>
    <cellStyle name="Heading 3 2" xfId="489"/>
    <cellStyle name="Heading 3 3" xfId="490"/>
    <cellStyle name="Heading 4 2" xfId="491"/>
    <cellStyle name="Heading 4 3" xfId="492"/>
    <cellStyle name="Hoiatustekst" xfId="493"/>
    <cellStyle name="Input 2" xfId="494"/>
    <cellStyle name="Input 3" xfId="495"/>
    <cellStyle name="Linked Cell 2" xfId="496"/>
    <cellStyle name="Linked Cell 3" xfId="497"/>
    <cellStyle name="Märkus 2" xfId="498"/>
    <cellStyle name="Märkus 2 2" xfId="499"/>
    <cellStyle name="Märkus 2 2 2" xfId="500"/>
    <cellStyle name="Märkus 2 3" xfId="501"/>
    <cellStyle name="Märkus 3" xfId="502"/>
    <cellStyle name="Märkus 3 2" xfId="503"/>
    <cellStyle name="Märkus 3 2 2" xfId="504"/>
    <cellStyle name="Märkus 3 3" xfId="505"/>
    <cellStyle name="Märkus 4" xfId="506"/>
    <cellStyle name="Märkus 4 2" xfId="507"/>
    <cellStyle name="Märkus 5" xfId="508"/>
    <cellStyle name="Märkus 5 2" xfId="509"/>
    <cellStyle name="Märkus 6" xfId="510"/>
    <cellStyle name="Märkus 6 2" xfId="511"/>
    <cellStyle name="Märkus 7" xfId="512"/>
    <cellStyle name="Märkus 7 2" xfId="513"/>
    <cellStyle name="Märkus 8" xfId="514"/>
    <cellStyle name="Märkus 8 2" xfId="515"/>
    <cellStyle name="Märkus 9" xfId="516"/>
    <cellStyle name="Neutral 2" xfId="517"/>
    <cellStyle name="Neutral 3" xfId="518"/>
    <cellStyle name="Normaallaad" xfId="0" builtinId="0"/>
    <cellStyle name="Normaallaad 10" xfId="519"/>
    <cellStyle name="Normaallaad 10 2" xfId="520"/>
    <cellStyle name="Normaallaad 11" xfId="521"/>
    <cellStyle name="Normaallaad 2" xfId="2"/>
    <cellStyle name="Normaallaad 2 2" xfId="522"/>
    <cellStyle name="Normaallaad 2 2 2" xfId="523"/>
    <cellStyle name="Normaallaad 2 3" xfId="524"/>
    <cellStyle name="Normaallaad 3" xfId="525"/>
    <cellStyle name="Normaallaad 3 2" xfId="526"/>
    <cellStyle name="Normaallaad 3 2 2" xfId="527"/>
    <cellStyle name="Normaallaad 3 3" xfId="528"/>
    <cellStyle name="Normaallaad 4" xfId="529"/>
    <cellStyle name="Normaallaad 4 2" xfId="530"/>
    <cellStyle name="Normaallaad 4 2 2" xfId="531"/>
    <cellStyle name="Normaallaad 4 3" xfId="532"/>
    <cellStyle name="Normaallaad 5" xfId="533"/>
    <cellStyle name="Normaallaad 5 2" xfId="534"/>
    <cellStyle name="Normaallaad 6" xfId="535"/>
    <cellStyle name="Normaallaad 6 2" xfId="536"/>
    <cellStyle name="Normaallaad 7" xfId="537"/>
    <cellStyle name="Normaallaad 7 2" xfId="538"/>
    <cellStyle name="Normaallaad 8" xfId="539"/>
    <cellStyle name="Normaallaad 8 2" xfId="540"/>
    <cellStyle name="Normaallaad 9" xfId="541"/>
    <cellStyle name="Normaallaad 9 2" xfId="542"/>
    <cellStyle name="Normal 2" xfId="1"/>
    <cellStyle name="Normal 2 10" xfId="543"/>
    <cellStyle name="Normal 2 11" xfId="544"/>
    <cellStyle name="Normal 2 2" xfId="545"/>
    <cellStyle name="Normal 2 2 2" xfId="546"/>
    <cellStyle name="Normal 2 2 2 2" xfId="547"/>
    <cellStyle name="Normal 2 2 3" xfId="548"/>
    <cellStyle name="Normal 2 2 4" xfId="549"/>
    <cellStyle name="Normal 2 3" xfId="550"/>
    <cellStyle name="Normal 2 3 2" xfId="551"/>
    <cellStyle name="Normal 2 3 3" xfId="552"/>
    <cellStyle name="Normal 2 4" xfId="553"/>
    <cellStyle name="Normal 2 4 2" xfId="554"/>
    <cellStyle name="Normal 2 4 3" xfId="555"/>
    <cellStyle name="Normal 2 5" xfId="556"/>
    <cellStyle name="Normal 2 6" xfId="557"/>
    <cellStyle name="Normal 2 7" xfId="558"/>
    <cellStyle name="Normal 2 8" xfId="559"/>
    <cellStyle name="Normal 2 9" xfId="560"/>
    <cellStyle name="Normal 21" xfId="561"/>
    <cellStyle name="Normal 3" xfId="562"/>
    <cellStyle name="Normal 3 2" xfId="563"/>
    <cellStyle name="Normal 3 2 2" xfId="564"/>
    <cellStyle name="Normal 3 2 3" xfId="565"/>
    <cellStyle name="Normal 3 3" xfId="566"/>
    <cellStyle name="Normal 3 3 2" xfId="567"/>
    <cellStyle name="Normal 3 3 3" xfId="568"/>
    <cellStyle name="Normal 3 4" xfId="569"/>
    <cellStyle name="Normal 3 4 2" xfId="570"/>
    <cellStyle name="Normal 4" xfId="571"/>
    <cellStyle name="Normal 4 2" xfId="572"/>
    <cellStyle name="Normal 4 3" xfId="573"/>
    <cellStyle name="Normal 4 4" xfId="574"/>
    <cellStyle name="Normal 5" xfId="575"/>
    <cellStyle name="Normal 6" xfId="576"/>
    <cellStyle name="Normal 6 2" xfId="577"/>
    <cellStyle name="Normal 6 3" xfId="578"/>
    <cellStyle name="Normal 6 4" xfId="579"/>
    <cellStyle name="Normal 7" xfId="580"/>
    <cellStyle name="Normal 8" xfId="581"/>
    <cellStyle name="Normal_Sheet1 2" xfId="3"/>
    <cellStyle name="Note 2" xfId="582"/>
    <cellStyle name="Note 3" xfId="583"/>
    <cellStyle name="Output 2" xfId="584"/>
    <cellStyle name="Output 3" xfId="585"/>
    <cellStyle name="Percent 2" xfId="586"/>
    <cellStyle name="Percent 2 2" xfId="587"/>
    <cellStyle name="Percent 2 3" xfId="588"/>
    <cellStyle name="Percent 2 4" xfId="589"/>
    <cellStyle name="Percent 2 5" xfId="590"/>
    <cellStyle name="Percent 2 6" xfId="591"/>
    <cellStyle name="Percent 3" xfId="592"/>
    <cellStyle name="Percent 3 2" xfId="593"/>
    <cellStyle name="Percent 3 3" xfId="594"/>
    <cellStyle name="Percent 3 4" xfId="595"/>
    <cellStyle name="Percent 4 2" xfId="596"/>
    <cellStyle name="Percent 4 3" xfId="597"/>
    <cellStyle name="Percent 4 4" xfId="598"/>
    <cellStyle name="Protsent 2" xfId="628"/>
    <cellStyle name="Title 2" xfId="599"/>
    <cellStyle name="Title 3" xfId="600"/>
    <cellStyle name="Total 2" xfId="601"/>
    <cellStyle name="Total 3" xfId="602"/>
    <cellStyle name="Warning Text 2" xfId="603"/>
    <cellStyle name="Warning Text 3" xfId="604"/>
    <cellStyle name="Акцент1" xfId="605"/>
    <cellStyle name="Акцент2" xfId="606"/>
    <cellStyle name="Акцент3" xfId="607"/>
    <cellStyle name="Акцент4" xfId="608"/>
    <cellStyle name="Акцент5" xfId="609"/>
    <cellStyle name="Акцент6" xfId="610"/>
    <cellStyle name="Ввод " xfId="611"/>
    <cellStyle name="Вывод" xfId="612"/>
    <cellStyle name="Вычисление" xfId="613"/>
    <cellStyle name="Заголовок 1" xfId="614"/>
    <cellStyle name="Заголовок 2" xfId="615"/>
    <cellStyle name="Заголовок 3" xfId="616"/>
    <cellStyle name="Заголовок 4" xfId="617"/>
    <cellStyle name="Итог" xfId="618"/>
    <cellStyle name="Контрольная ячейка" xfId="619"/>
    <cellStyle name="Название" xfId="620"/>
    <cellStyle name="Нейтральный" xfId="621"/>
    <cellStyle name="Плохой" xfId="622"/>
    <cellStyle name="Пояснение" xfId="623"/>
    <cellStyle name="Примечание" xfId="624"/>
    <cellStyle name="Связанная ячейка" xfId="625"/>
    <cellStyle name="Текст предупреждения" xfId="626"/>
    <cellStyle name="Хороший" xfId="627"/>
  </cellStyles>
  <dxfs count="0"/>
  <tableStyles count="0" defaultTableStyle="TableStyleMedium2" defaultPivotStyle="PivotStyleLight16"/>
  <colors>
    <mruColors>
      <color rgb="FFEFECF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4"/>
  <sheetViews>
    <sheetView tabSelected="1" workbookViewId="0">
      <selection activeCell="E21" sqref="E21"/>
    </sheetView>
  </sheetViews>
  <sheetFormatPr defaultRowHeight="12.75" x14ac:dyDescent="0.2"/>
  <cols>
    <col min="1" max="2" width="9.140625" style="126"/>
    <col min="3" max="3" width="36.140625" style="126" bestFit="1" customWidth="1"/>
    <col min="4" max="4" width="11.5703125" style="126" customWidth="1"/>
    <col min="5" max="5" width="14.140625" style="126" customWidth="1"/>
    <col min="6" max="6" width="9.42578125" style="126" customWidth="1"/>
    <col min="7" max="7" width="11" style="126" customWidth="1"/>
    <col min="8" max="8" width="10" style="126" customWidth="1"/>
    <col min="9" max="10" width="9.140625" style="126"/>
    <col min="11" max="11" width="11.7109375" style="126" bestFit="1" customWidth="1"/>
    <col min="12" max="16384" width="9.140625" style="126"/>
  </cols>
  <sheetData>
    <row r="1" spans="1:13" ht="15" thickBot="1" x14ac:dyDescent="0.25">
      <c r="A1" s="1" t="s">
        <v>29</v>
      </c>
      <c r="B1" s="2"/>
      <c r="C1" s="3"/>
      <c r="D1" s="4"/>
      <c r="E1" s="4"/>
      <c r="F1" s="5"/>
      <c r="G1" s="6"/>
      <c r="H1" s="5"/>
      <c r="I1" s="5"/>
    </row>
    <row r="2" spans="1:13" ht="16.5" customHeight="1" thickBot="1" x14ac:dyDescent="0.25">
      <c r="A2" s="175" t="s">
        <v>30</v>
      </c>
      <c r="B2" s="176"/>
      <c r="C2" s="176"/>
      <c r="D2" s="174" t="s">
        <v>121</v>
      </c>
      <c r="E2" s="174"/>
      <c r="F2" s="174"/>
      <c r="G2" s="163" t="s">
        <v>122</v>
      </c>
      <c r="H2" s="161"/>
      <c r="I2" s="161"/>
      <c r="J2" s="162"/>
    </row>
    <row r="3" spans="1:13" x14ac:dyDescent="0.2">
      <c r="A3" s="164"/>
      <c r="B3" s="165" t="s">
        <v>31</v>
      </c>
      <c r="C3" s="166">
        <v>43281</v>
      </c>
      <c r="D3" s="177" t="s">
        <v>32</v>
      </c>
      <c r="E3" s="177" t="s">
        <v>33</v>
      </c>
      <c r="F3" s="179" t="s">
        <v>34</v>
      </c>
      <c r="G3" s="72">
        <v>2017</v>
      </c>
      <c r="H3" s="181" t="s">
        <v>35</v>
      </c>
      <c r="I3" s="182"/>
      <c r="J3" s="162"/>
    </row>
    <row r="4" spans="1:13" ht="13.5" thickBot="1" x14ac:dyDescent="0.25">
      <c r="A4" s="167" t="s">
        <v>36</v>
      </c>
      <c r="B4" s="168"/>
      <c r="C4" s="169" t="s">
        <v>37</v>
      </c>
      <c r="D4" s="178"/>
      <c r="E4" s="178"/>
      <c r="F4" s="180"/>
      <c r="G4" s="170" t="s">
        <v>38</v>
      </c>
      <c r="H4" s="170" t="s">
        <v>28</v>
      </c>
      <c r="I4" s="171" t="s">
        <v>34</v>
      </c>
      <c r="J4" s="162"/>
    </row>
    <row r="5" spans="1:13" x14ac:dyDescent="0.2">
      <c r="A5" s="87"/>
      <c r="B5" s="87" t="s">
        <v>39</v>
      </c>
      <c r="C5" s="88"/>
      <c r="D5" s="89">
        <f>D6+D12+D13+D17</f>
        <v>149373010</v>
      </c>
      <c r="E5" s="89">
        <f>E6+E12+E13+E17</f>
        <v>83697965.75</v>
      </c>
      <c r="F5" s="90">
        <f t="shared" ref="F5:F53" si="0">E5/D5</f>
        <v>0.56032857441916717</v>
      </c>
      <c r="G5" s="89">
        <f>G6+G12+G13+G17</f>
        <v>76187650.879999995</v>
      </c>
      <c r="H5" s="89">
        <f>E5-G5</f>
        <v>7510314.8700000048</v>
      </c>
      <c r="I5" s="90">
        <f>H5/G5</f>
        <v>9.8576538103651343E-2</v>
      </c>
      <c r="J5" s="162"/>
    </row>
    <row r="6" spans="1:13" x14ac:dyDescent="0.2">
      <c r="A6" s="91">
        <v>30</v>
      </c>
      <c r="B6" s="91" t="s">
        <v>40</v>
      </c>
      <c r="C6" s="92"/>
      <c r="D6" s="93">
        <f>SUM(D7:D11)</f>
        <v>78861000</v>
      </c>
      <c r="E6" s="93">
        <f>SUM(E7:E11)</f>
        <v>42139597.820000008</v>
      </c>
      <c r="F6" s="94">
        <f t="shared" si="0"/>
        <v>0.53435282103955073</v>
      </c>
      <c r="G6" s="93">
        <f>SUM(G7:G11)</f>
        <v>35131148.670000002</v>
      </c>
      <c r="H6" s="93">
        <f>E6-G6</f>
        <v>7008449.150000006</v>
      </c>
      <c r="I6" s="94">
        <f t="shared" ref="I6:I72" si="1">H6/G6</f>
        <v>0.19949387979974653</v>
      </c>
      <c r="J6" s="162"/>
    </row>
    <row r="7" spans="1:13" x14ac:dyDescent="0.2">
      <c r="A7" s="7">
        <v>3000</v>
      </c>
      <c r="B7" s="7"/>
      <c r="C7" s="13" t="s">
        <v>41</v>
      </c>
      <c r="D7" s="8">
        <v>76761000</v>
      </c>
      <c r="E7" s="8">
        <v>40934421.969999999</v>
      </c>
      <c r="F7" s="95">
        <f t="shared" si="0"/>
        <v>0.53327108779197763</v>
      </c>
      <c r="G7" s="8">
        <v>34020316</v>
      </c>
      <c r="H7" s="8">
        <f t="shared" ref="H7:H64" si="2">E7-G7</f>
        <v>6914105.9699999988</v>
      </c>
      <c r="I7" s="95">
        <f>H7/G7</f>
        <v>0.20323461927866862</v>
      </c>
      <c r="K7" s="127"/>
    </row>
    <row r="8" spans="1:13" x14ac:dyDescent="0.2">
      <c r="A8" s="7">
        <v>3030</v>
      </c>
      <c r="B8" s="7"/>
      <c r="C8" s="13" t="s">
        <v>42</v>
      </c>
      <c r="D8" s="8">
        <v>727000</v>
      </c>
      <c r="E8" s="8">
        <v>449875.6</v>
      </c>
      <c r="F8" s="95">
        <f t="shared" si="0"/>
        <v>0.61881100412654744</v>
      </c>
      <c r="G8" s="8">
        <v>425096</v>
      </c>
      <c r="H8" s="8">
        <f t="shared" si="2"/>
        <v>24779.599999999977</v>
      </c>
      <c r="I8" s="95">
        <f t="shared" si="1"/>
        <v>5.8291774093381203E-2</v>
      </c>
      <c r="K8" s="127"/>
    </row>
    <row r="9" spans="1:13" x14ac:dyDescent="0.2">
      <c r="A9" s="7">
        <v>3044</v>
      </c>
      <c r="B9" s="7"/>
      <c r="C9" s="13" t="s">
        <v>43</v>
      </c>
      <c r="D9" s="8">
        <v>448000</v>
      </c>
      <c r="E9" s="8">
        <v>218884.74</v>
      </c>
      <c r="F9" s="95">
        <f t="shared" si="0"/>
        <v>0.4885820089285714</v>
      </c>
      <c r="G9" s="8">
        <v>224953.07</v>
      </c>
      <c r="H9" s="8">
        <f t="shared" si="2"/>
        <v>-6068.3300000000163</v>
      </c>
      <c r="I9" s="95">
        <f t="shared" si="1"/>
        <v>-2.6975982145965006E-2</v>
      </c>
      <c r="K9" s="127"/>
      <c r="M9" s="127"/>
    </row>
    <row r="10" spans="1:13" x14ac:dyDescent="0.2">
      <c r="A10" s="7">
        <v>3045</v>
      </c>
      <c r="B10" s="7"/>
      <c r="C10" s="13" t="s">
        <v>44</v>
      </c>
      <c r="D10" s="8">
        <v>100000</v>
      </c>
      <c r="E10" s="8">
        <v>94044.81</v>
      </c>
      <c r="F10" s="95">
        <f t="shared" si="0"/>
        <v>0.94044810000000001</v>
      </c>
      <c r="G10" s="8">
        <v>48038.03</v>
      </c>
      <c r="H10" s="8">
        <f t="shared" si="2"/>
        <v>46006.78</v>
      </c>
      <c r="I10" s="95">
        <f t="shared" si="1"/>
        <v>0.95771579309143196</v>
      </c>
      <c r="K10" s="127"/>
    </row>
    <row r="11" spans="1:13" x14ac:dyDescent="0.2">
      <c r="A11" s="7">
        <v>3047</v>
      </c>
      <c r="B11" s="7"/>
      <c r="C11" s="14" t="s">
        <v>45</v>
      </c>
      <c r="D11" s="8">
        <v>825000</v>
      </c>
      <c r="E11" s="8">
        <v>442370.7</v>
      </c>
      <c r="F11" s="95">
        <f t="shared" si="0"/>
        <v>0.53620690909090907</v>
      </c>
      <c r="G11" s="8">
        <v>412745.57</v>
      </c>
      <c r="H11" s="8">
        <f t="shared" si="2"/>
        <v>29625.130000000005</v>
      </c>
      <c r="I11" s="95">
        <f t="shared" si="1"/>
        <v>7.177576733288743E-2</v>
      </c>
      <c r="K11" s="127"/>
    </row>
    <row r="12" spans="1:13" x14ac:dyDescent="0.2">
      <c r="A12" s="96">
        <v>32</v>
      </c>
      <c r="B12" s="96" t="s">
        <v>46</v>
      </c>
      <c r="C12" s="92"/>
      <c r="D12" s="93">
        <v>17878049</v>
      </c>
      <c r="E12" s="93">
        <v>8919607.6999999955</v>
      </c>
      <c r="F12" s="94">
        <f t="shared" si="0"/>
        <v>0.49891393070910567</v>
      </c>
      <c r="G12" s="93">
        <v>9438114.9499999993</v>
      </c>
      <c r="H12" s="93">
        <f t="shared" si="2"/>
        <v>-518507.25000000373</v>
      </c>
      <c r="I12" s="94">
        <f t="shared" si="1"/>
        <v>-5.4937585815269578E-2</v>
      </c>
      <c r="K12" s="127"/>
    </row>
    <row r="13" spans="1:13" x14ac:dyDescent="0.2">
      <c r="A13" s="96" t="s">
        <v>47</v>
      </c>
      <c r="B13" s="96" t="s">
        <v>48</v>
      </c>
      <c r="C13" s="92"/>
      <c r="D13" s="93">
        <f>SUM(D14:D16)</f>
        <v>51891524</v>
      </c>
      <c r="E13" s="93">
        <f>SUM(E14:E16)</f>
        <v>32309228.490000002</v>
      </c>
      <c r="F13" s="94">
        <f t="shared" si="0"/>
        <v>0.62263017154786204</v>
      </c>
      <c r="G13" s="93">
        <f>SUM(G14:G16)</f>
        <v>28313879.259999998</v>
      </c>
      <c r="H13" s="93">
        <f t="shared" si="2"/>
        <v>3995349.2300000042</v>
      </c>
      <c r="I13" s="94">
        <f t="shared" si="1"/>
        <v>0.14110921337594221</v>
      </c>
      <c r="K13" s="127"/>
    </row>
    <row r="14" spans="1:13" x14ac:dyDescent="0.2">
      <c r="A14" s="7">
        <v>35200</v>
      </c>
      <c r="B14" s="7"/>
      <c r="C14" s="13" t="s">
        <v>49</v>
      </c>
      <c r="D14" s="8">
        <v>6139437</v>
      </c>
      <c r="E14" s="8">
        <v>3806451</v>
      </c>
      <c r="F14" s="95">
        <f t="shared" si="0"/>
        <v>0.62000000977288305</v>
      </c>
      <c r="G14" s="8">
        <v>2621588</v>
      </c>
      <c r="H14" s="8">
        <f t="shared" si="2"/>
        <v>1184863</v>
      </c>
      <c r="I14" s="95">
        <f t="shared" si="1"/>
        <v>0.4519638478662551</v>
      </c>
      <c r="K14" s="127"/>
    </row>
    <row r="15" spans="1:13" x14ac:dyDescent="0.2">
      <c r="A15" s="7">
        <v>35201</v>
      </c>
      <c r="B15" s="7"/>
      <c r="C15" s="14" t="s">
        <v>50</v>
      </c>
      <c r="D15" s="8">
        <v>34001023</v>
      </c>
      <c r="E15" s="8">
        <v>21516054</v>
      </c>
      <c r="F15" s="95">
        <f t="shared" si="0"/>
        <v>0.63280607762889962</v>
      </c>
      <c r="G15" s="8">
        <v>18132612</v>
      </c>
      <c r="H15" s="8">
        <f t="shared" si="2"/>
        <v>3383442</v>
      </c>
      <c r="I15" s="95">
        <f t="shared" si="1"/>
        <v>0.18659429761139762</v>
      </c>
      <c r="K15" s="127"/>
    </row>
    <row r="16" spans="1:13" x14ac:dyDescent="0.2">
      <c r="A16" s="7" t="s">
        <v>247</v>
      </c>
      <c r="B16" s="7"/>
      <c r="C16" s="14" t="s">
        <v>51</v>
      </c>
      <c r="D16" s="8">
        <v>11751064</v>
      </c>
      <c r="E16" s="8">
        <v>6986723.4900000021</v>
      </c>
      <c r="F16" s="95">
        <f t="shared" si="0"/>
        <v>0.59456092571702457</v>
      </c>
      <c r="G16" s="8">
        <v>7559679.2599999998</v>
      </c>
      <c r="H16" s="8">
        <f t="shared" si="2"/>
        <v>-572955.76999999769</v>
      </c>
      <c r="I16" s="95">
        <f t="shared" si="1"/>
        <v>-7.5791015768570807E-2</v>
      </c>
      <c r="K16" s="127"/>
    </row>
    <row r="17" spans="1:11" x14ac:dyDescent="0.2">
      <c r="A17" s="96" t="s">
        <v>52</v>
      </c>
      <c r="B17" s="96" t="s">
        <v>53</v>
      </c>
      <c r="C17" s="92"/>
      <c r="D17" s="93">
        <f>SUM(D18:D22)</f>
        <v>742437</v>
      </c>
      <c r="E17" s="93">
        <f>SUM(E18:E22)</f>
        <v>329531.74</v>
      </c>
      <c r="F17" s="94">
        <f>E17/D17</f>
        <v>0.44385145136893767</v>
      </c>
      <c r="G17" s="93">
        <f>SUM(G18:G22)</f>
        <v>3304508</v>
      </c>
      <c r="H17" s="93">
        <f t="shared" si="2"/>
        <v>-2974976.26</v>
      </c>
      <c r="I17" s="94">
        <f t="shared" si="1"/>
        <v>-0.90027812309729616</v>
      </c>
      <c r="K17" s="127"/>
    </row>
    <row r="18" spans="1:11" x14ac:dyDescent="0.2">
      <c r="A18" s="97">
        <v>3823</v>
      </c>
      <c r="B18" s="82"/>
      <c r="C18" s="13" t="s">
        <v>248</v>
      </c>
      <c r="D18" s="8">
        <v>5000</v>
      </c>
      <c r="E18" s="73">
        <v>4427.5200000000004</v>
      </c>
      <c r="F18" s="95">
        <f t="shared" si="0"/>
        <v>0.88550400000000007</v>
      </c>
      <c r="G18" s="73">
        <v>0</v>
      </c>
      <c r="H18" s="74"/>
      <c r="I18" s="98"/>
      <c r="K18" s="127"/>
    </row>
    <row r="19" spans="1:11" x14ac:dyDescent="0.2">
      <c r="A19" s="7">
        <v>3825</v>
      </c>
      <c r="B19" s="7"/>
      <c r="C19" s="13" t="s">
        <v>54</v>
      </c>
      <c r="D19" s="8">
        <v>194000</v>
      </c>
      <c r="E19" s="73">
        <v>48327.95</v>
      </c>
      <c r="F19" s="95">
        <f t="shared" si="0"/>
        <v>0.2491131443298969</v>
      </c>
      <c r="G19" s="73">
        <v>92768</v>
      </c>
      <c r="H19" s="8">
        <f t="shared" si="2"/>
        <v>-44440.05</v>
      </c>
      <c r="I19" s="95">
        <f t="shared" si="1"/>
        <v>-0.47904503708175233</v>
      </c>
      <c r="K19" s="127"/>
    </row>
    <row r="20" spans="1:11" x14ac:dyDescent="0.2">
      <c r="A20" s="97">
        <v>3880</v>
      </c>
      <c r="B20" s="7"/>
      <c r="C20" s="13" t="s">
        <v>249</v>
      </c>
      <c r="D20" s="8">
        <v>501180</v>
      </c>
      <c r="E20" s="73">
        <v>224852.98</v>
      </c>
      <c r="F20" s="95">
        <f t="shared" si="0"/>
        <v>0.44864715271958183</v>
      </c>
      <c r="G20" s="73"/>
      <c r="H20" s="8"/>
      <c r="I20" s="95"/>
      <c r="K20" s="127"/>
    </row>
    <row r="21" spans="1:11" x14ac:dyDescent="0.2">
      <c r="A21" s="7">
        <v>3882</v>
      </c>
      <c r="B21" s="7"/>
      <c r="C21" s="13" t="s">
        <v>55</v>
      </c>
      <c r="D21" s="8">
        <v>0</v>
      </c>
      <c r="E21" s="73">
        <v>0</v>
      </c>
      <c r="F21" s="95" t="e">
        <f t="shared" si="0"/>
        <v>#DIV/0!</v>
      </c>
      <c r="G21" s="73">
        <v>0</v>
      </c>
      <c r="H21" s="8">
        <f t="shared" si="2"/>
        <v>0</v>
      </c>
      <c r="I21" s="95" t="e">
        <f t="shared" si="1"/>
        <v>#DIV/0!</v>
      </c>
      <c r="K21" s="127"/>
    </row>
    <row r="22" spans="1:11" x14ac:dyDescent="0.2">
      <c r="A22" s="7">
        <v>3888</v>
      </c>
      <c r="B22" s="7"/>
      <c r="C22" s="13" t="s">
        <v>56</v>
      </c>
      <c r="D22" s="8">
        <v>42257</v>
      </c>
      <c r="E22" s="73">
        <v>51923.29</v>
      </c>
      <c r="F22" s="95">
        <f t="shared" si="0"/>
        <v>1.228750029580898</v>
      </c>
      <c r="G22" s="73">
        <v>3211740</v>
      </c>
      <c r="H22" s="73">
        <f t="shared" si="2"/>
        <v>-3159816.71</v>
      </c>
      <c r="I22" s="99">
        <f t="shared" si="1"/>
        <v>-0.98383328351610033</v>
      </c>
      <c r="K22" s="127"/>
    </row>
    <row r="23" spans="1:11" x14ac:dyDescent="0.2">
      <c r="A23" s="87"/>
      <c r="B23" s="87" t="s">
        <v>57</v>
      </c>
      <c r="C23" s="88"/>
      <c r="D23" s="89">
        <f>D24+D25</f>
        <v>-143030356</v>
      </c>
      <c r="E23" s="89">
        <f>E24+E25</f>
        <v>-66994358.180000007</v>
      </c>
      <c r="F23" s="100">
        <f>E23/D23</f>
        <v>0.46839258499783087</v>
      </c>
      <c r="G23" s="89">
        <f>G24+G25</f>
        <v>-60870834.149999999</v>
      </c>
      <c r="H23" s="89">
        <f>SUM(H24:H25)</f>
        <v>-6123524.0300000049</v>
      </c>
      <c r="I23" s="100">
        <f t="shared" si="1"/>
        <v>0.10059865476642241</v>
      </c>
      <c r="K23" s="127"/>
    </row>
    <row r="24" spans="1:11" x14ac:dyDescent="0.2">
      <c r="A24" s="96" t="s">
        <v>58</v>
      </c>
      <c r="B24" s="96" t="s">
        <v>59</v>
      </c>
      <c r="C24" s="92"/>
      <c r="D24" s="93">
        <v>-18005977</v>
      </c>
      <c r="E24" s="93">
        <v>-9512509.6600000001</v>
      </c>
      <c r="F24" s="101">
        <f t="shared" si="0"/>
        <v>0.52829733482387542</v>
      </c>
      <c r="G24" s="93">
        <v>-8891237.5399999991</v>
      </c>
      <c r="H24" s="93">
        <f>E24-G24</f>
        <v>-621272.12000000104</v>
      </c>
      <c r="I24" s="101">
        <f t="shared" si="1"/>
        <v>6.9874650992622245E-2</v>
      </c>
      <c r="K24" s="127"/>
    </row>
    <row r="25" spans="1:11" x14ac:dyDescent="0.2">
      <c r="A25" s="96"/>
      <c r="B25" s="96" t="s">
        <v>60</v>
      </c>
      <c r="C25" s="92"/>
      <c r="D25" s="93">
        <f>SUM(D26:D29)-D27</f>
        <v>-125024379</v>
      </c>
      <c r="E25" s="93">
        <f>SUM(E26:E29)-E27</f>
        <v>-57481848.520000011</v>
      </c>
      <c r="F25" s="101">
        <f t="shared" si="0"/>
        <v>0.45976511924926267</v>
      </c>
      <c r="G25" s="93">
        <f>SUM(G26:G29)-G27</f>
        <v>-51979596.609999999</v>
      </c>
      <c r="H25" s="93">
        <f>SUM(H28:H29,H26)</f>
        <v>-5502251.9100000039</v>
      </c>
      <c r="I25" s="101">
        <f t="shared" si="1"/>
        <v>0.10585407099795506</v>
      </c>
      <c r="K25" s="127"/>
    </row>
    <row r="26" spans="1:11" x14ac:dyDescent="0.2">
      <c r="A26" s="7">
        <v>50</v>
      </c>
      <c r="B26" s="7"/>
      <c r="C26" s="13" t="s">
        <v>61</v>
      </c>
      <c r="D26" s="8">
        <v>-71844420</v>
      </c>
      <c r="E26" s="8">
        <v>-33320439.970000006</v>
      </c>
      <c r="F26" s="95">
        <f t="shared" si="0"/>
        <v>0.46378605283472268</v>
      </c>
      <c r="G26" s="8">
        <v>-30296884.890000001</v>
      </c>
      <c r="H26" s="8">
        <f t="shared" si="2"/>
        <v>-3023555.0800000057</v>
      </c>
      <c r="I26" s="95">
        <f t="shared" si="1"/>
        <v>9.979755644772513E-2</v>
      </c>
      <c r="K26" s="127"/>
    </row>
    <row r="27" spans="1:11" s="128" customFormat="1" x14ac:dyDescent="0.2">
      <c r="A27" s="83">
        <v>500</v>
      </c>
      <c r="B27" s="83"/>
      <c r="C27" s="15" t="s">
        <v>250</v>
      </c>
      <c r="D27" s="75">
        <v>-53602322</v>
      </c>
      <c r="E27" s="75">
        <v>-24884261.450000007</v>
      </c>
      <c r="F27" s="102">
        <f t="shared" si="0"/>
        <v>0.46423849791432553</v>
      </c>
      <c r="G27" s="75">
        <v>-23734961.340000004</v>
      </c>
      <c r="H27" s="75">
        <f t="shared" si="2"/>
        <v>-1149300.1100000031</v>
      </c>
      <c r="I27" s="159">
        <f t="shared" si="1"/>
        <v>4.8422244870612585E-2</v>
      </c>
      <c r="K27" s="129"/>
    </row>
    <row r="28" spans="1:11" x14ac:dyDescent="0.2">
      <c r="A28" s="7">
        <v>55</v>
      </c>
      <c r="B28" s="7"/>
      <c r="C28" s="13" t="s">
        <v>62</v>
      </c>
      <c r="D28" s="8">
        <v>-52522029</v>
      </c>
      <c r="E28" s="8">
        <v>-24150029.880000003</v>
      </c>
      <c r="F28" s="95">
        <f t="shared" si="0"/>
        <v>0.45980763385968965</v>
      </c>
      <c r="G28" s="8">
        <v>-21567641.870000005</v>
      </c>
      <c r="H28" s="8">
        <f t="shared" si="2"/>
        <v>-2582388.0099999979</v>
      </c>
      <c r="I28" s="95">
        <f t="shared" si="1"/>
        <v>0.11973436992163841</v>
      </c>
      <c r="K28" s="127"/>
    </row>
    <row r="29" spans="1:11" x14ac:dyDescent="0.2">
      <c r="A29" s="7">
        <v>60</v>
      </c>
      <c r="B29" s="7"/>
      <c r="C29" s="13" t="s">
        <v>63</v>
      </c>
      <c r="D29" s="8">
        <v>-657930</v>
      </c>
      <c r="E29" s="8">
        <v>-11378.67</v>
      </c>
      <c r="F29" s="95">
        <f t="shared" si="0"/>
        <v>1.72946514066846E-2</v>
      </c>
      <c r="G29" s="8">
        <v>-115069.84999999999</v>
      </c>
      <c r="H29" s="76">
        <f t="shared" si="2"/>
        <v>103691.18</v>
      </c>
      <c r="I29" s="103">
        <f t="shared" si="1"/>
        <v>-0.90111510530343097</v>
      </c>
      <c r="K29" s="127"/>
    </row>
    <row r="30" spans="1:11" x14ac:dyDescent="0.2">
      <c r="A30" s="104"/>
      <c r="B30" s="104" t="s">
        <v>64</v>
      </c>
      <c r="C30" s="105"/>
      <c r="D30" s="106">
        <f>D5+D23</f>
        <v>6342654</v>
      </c>
      <c r="E30" s="106">
        <f>E5+E23</f>
        <v>16703607.569999993</v>
      </c>
      <c r="F30" s="107">
        <f t="shared" si="0"/>
        <v>2.63353598824719</v>
      </c>
      <c r="G30" s="106">
        <f>G5+G23</f>
        <v>15316816.729999997</v>
      </c>
      <c r="H30" s="106">
        <f>H5+H23</f>
        <v>1386790.8399999999</v>
      </c>
      <c r="I30" s="107">
        <f t="shared" si="1"/>
        <v>9.0540408261449518E-2</v>
      </c>
      <c r="K30" s="127"/>
    </row>
    <row r="31" spans="1:11" x14ac:dyDescent="0.2">
      <c r="A31" s="108"/>
      <c r="B31" s="108" t="s">
        <v>65</v>
      </c>
      <c r="C31" s="109"/>
      <c r="D31" s="77">
        <f>SUM(D34:D41)</f>
        <v>-21285709</v>
      </c>
      <c r="E31" s="77">
        <f>SUM(E34:E41)</f>
        <v>-5925508.7899999972</v>
      </c>
      <c r="F31" s="100">
        <f t="shared" si="0"/>
        <v>0.27837967671173169</v>
      </c>
      <c r="G31" s="77">
        <f>G32+G33</f>
        <v>-5723608.379999999</v>
      </c>
      <c r="H31" s="77">
        <f>SUM(H32:H33)</f>
        <v>-201900.40999999861</v>
      </c>
      <c r="I31" s="100">
        <f t="shared" si="1"/>
        <v>3.5275021733754373E-2</v>
      </c>
      <c r="K31" s="127"/>
    </row>
    <row r="32" spans="1:11" x14ac:dyDescent="0.2">
      <c r="A32" s="83"/>
      <c r="B32" s="9" t="s">
        <v>66</v>
      </c>
      <c r="C32" s="15"/>
      <c r="D32" s="75">
        <f>D34+D36+D38+D40</f>
        <v>18939376</v>
      </c>
      <c r="E32" s="75">
        <f>E34+E36+E38+E40</f>
        <v>4542952.25</v>
      </c>
      <c r="F32" s="102">
        <f t="shared" si="0"/>
        <v>0.23986810600307001</v>
      </c>
      <c r="G32" s="75">
        <f>SUM(G34,G36,G38,G40)</f>
        <v>4924867.25</v>
      </c>
      <c r="H32" s="75">
        <f>SUM(H34,H36,H38,H40)</f>
        <v>-381914.99999999977</v>
      </c>
      <c r="I32" s="102">
        <f t="shared" si="1"/>
        <v>-7.7548283154231165E-2</v>
      </c>
      <c r="K32" s="127"/>
    </row>
    <row r="33" spans="1:11" x14ac:dyDescent="0.2">
      <c r="A33" s="83"/>
      <c r="B33" s="9" t="s">
        <v>67</v>
      </c>
      <c r="C33" s="15"/>
      <c r="D33" s="75">
        <f>D35+D37+D41</f>
        <v>-40225085</v>
      </c>
      <c r="E33" s="75">
        <f>E35+E37+E39+E41</f>
        <v>-10468461.039999997</v>
      </c>
      <c r="F33" s="102">
        <f t="shared" si="0"/>
        <v>0.26024708313232892</v>
      </c>
      <c r="G33" s="75">
        <f>SUM(G35,G37,G39,G41)</f>
        <v>-10648475.629999999</v>
      </c>
      <c r="H33" s="75">
        <f>SUM(H35,H37,H39,H41)</f>
        <v>180014.59000000116</v>
      </c>
      <c r="I33" s="102">
        <f t="shared" si="1"/>
        <v>-1.6905198101110852E-2</v>
      </c>
      <c r="K33" s="127"/>
    </row>
    <row r="34" spans="1:11" x14ac:dyDescent="0.2">
      <c r="A34" s="7">
        <v>381</v>
      </c>
      <c r="B34" s="7"/>
      <c r="C34" s="13" t="s">
        <v>68</v>
      </c>
      <c r="D34" s="8">
        <v>2109378</v>
      </c>
      <c r="E34" s="8">
        <v>1341094.81</v>
      </c>
      <c r="F34" s="95">
        <f t="shared" si="0"/>
        <v>0.63577737607958362</v>
      </c>
      <c r="G34" s="8">
        <v>884338.33</v>
      </c>
      <c r="H34" s="8">
        <f t="shared" si="2"/>
        <v>456756.4800000001</v>
      </c>
      <c r="I34" s="95">
        <f t="shared" si="1"/>
        <v>0.51649517442040549</v>
      </c>
      <c r="K34" s="127"/>
    </row>
    <row r="35" spans="1:11" x14ac:dyDescent="0.2">
      <c r="A35" s="7">
        <v>15</v>
      </c>
      <c r="B35" s="7"/>
      <c r="C35" s="13" t="s">
        <v>69</v>
      </c>
      <c r="D35" s="8">
        <v>-34822539</v>
      </c>
      <c r="E35" s="8">
        <v>-9841982.1699999981</v>
      </c>
      <c r="F35" s="95">
        <f t="shared" si="0"/>
        <v>0.28263252630717128</v>
      </c>
      <c r="G35" s="8">
        <v>-9645506.2899999991</v>
      </c>
      <c r="H35" s="8">
        <f t="shared" si="2"/>
        <v>-196475.87999999896</v>
      </c>
      <c r="I35" s="95">
        <f t="shared" si="1"/>
        <v>2.0369680356094502E-2</v>
      </c>
      <c r="K35" s="127"/>
    </row>
    <row r="36" spans="1:11" x14ac:dyDescent="0.2">
      <c r="A36" s="7">
        <v>3502</v>
      </c>
      <c r="B36" s="7"/>
      <c r="C36" s="13" t="s">
        <v>70</v>
      </c>
      <c r="D36" s="8">
        <v>16320998</v>
      </c>
      <c r="E36" s="8">
        <v>2700300.28</v>
      </c>
      <c r="F36" s="95">
        <f t="shared" si="0"/>
        <v>0.16544945842159897</v>
      </c>
      <c r="G36" s="8">
        <v>3676752.8499999996</v>
      </c>
      <c r="H36" s="8">
        <f t="shared" si="2"/>
        <v>-976452.56999999983</v>
      </c>
      <c r="I36" s="95">
        <f t="shared" si="1"/>
        <v>-0.26557470948856404</v>
      </c>
      <c r="K36" s="127"/>
    </row>
    <row r="37" spans="1:11" x14ac:dyDescent="0.2">
      <c r="A37" s="7">
        <v>4502</v>
      </c>
      <c r="B37" s="7"/>
      <c r="C37" s="13" t="s">
        <v>71</v>
      </c>
      <c r="D37" s="8">
        <v>-4624645</v>
      </c>
      <c r="E37" s="8">
        <v>-419829.6</v>
      </c>
      <c r="F37" s="95">
        <f t="shared" si="0"/>
        <v>9.0780935617760919E-2</v>
      </c>
      <c r="G37" s="8">
        <v>-759524.3</v>
      </c>
      <c r="H37" s="8">
        <f t="shared" si="2"/>
        <v>339694.70000000007</v>
      </c>
      <c r="I37" s="95">
        <f t="shared" si="1"/>
        <v>-0.44724665162128457</v>
      </c>
      <c r="K37" s="127"/>
    </row>
    <row r="38" spans="1:11" x14ac:dyDescent="0.2">
      <c r="A38" s="110" t="s">
        <v>72</v>
      </c>
      <c r="B38" s="10"/>
      <c r="C38" s="13" t="s">
        <v>73</v>
      </c>
      <c r="D38" s="8">
        <v>0</v>
      </c>
      <c r="E38" s="8">
        <v>0</v>
      </c>
      <c r="F38" s="111" t="s">
        <v>74</v>
      </c>
      <c r="G38" s="8">
        <v>0</v>
      </c>
      <c r="H38" s="8">
        <f t="shared" si="2"/>
        <v>0</v>
      </c>
      <c r="I38" s="111" t="e">
        <f>H38/G38</f>
        <v>#DIV/0!</v>
      </c>
      <c r="K38" s="127"/>
    </row>
    <row r="39" spans="1:11" x14ac:dyDescent="0.2">
      <c r="A39" s="110" t="s">
        <v>75</v>
      </c>
      <c r="B39" s="10"/>
      <c r="C39" s="13" t="s">
        <v>76</v>
      </c>
      <c r="D39" s="8">
        <v>0</v>
      </c>
      <c r="E39" s="8">
        <v>0</v>
      </c>
      <c r="F39" s="111" t="s">
        <v>74</v>
      </c>
      <c r="G39" s="8">
        <v>0</v>
      </c>
      <c r="H39" s="8">
        <f t="shared" si="2"/>
        <v>0</v>
      </c>
      <c r="I39" s="111" t="s">
        <v>74</v>
      </c>
      <c r="K39" s="127"/>
    </row>
    <row r="40" spans="1:11" x14ac:dyDescent="0.2">
      <c r="A40" s="10">
        <v>382</v>
      </c>
      <c r="B40" s="10"/>
      <c r="C40" s="13" t="s">
        <v>77</v>
      </c>
      <c r="D40" s="8">
        <v>509000</v>
      </c>
      <c r="E40" s="8">
        <v>501557.16</v>
      </c>
      <c r="F40" s="95">
        <f t="shared" si="0"/>
        <v>0.98537752455795669</v>
      </c>
      <c r="G40" s="8">
        <v>363776.07</v>
      </c>
      <c r="H40" s="8">
        <f t="shared" si="2"/>
        <v>137781.08999999997</v>
      </c>
      <c r="I40" s="95">
        <f t="shared" si="1"/>
        <v>0.37875248363643044</v>
      </c>
      <c r="K40" s="127"/>
    </row>
    <row r="41" spans="1:11" x14ac:dyDescent="0.2">
      <c r="A41" s="7">
        <v>65</v>
      </c>
      <c r="B41" s="7"/>
      <c r="C41" s="13" t="s">
        <v>78</v>
      </c>
      <c r="D41" s="8">
        <v>-777901</v>
      </c>
      <c r="E41" s="8">
        <v>-206649.26999999996</v>
      </c>
      <c r="F41" s="95">
        <f t="shared" si="0"/>
        <v>0.26564983204803688</v>
      </c>
      <c r="G41" s="8">
        <v>-243445.04</v>
      </c>
      <c r="H41" s="76">
        <f t="shared" si="2"/>
        <v>36795.770000000048</v>
      </c>
      <c r="I41" s="103">
        <f t="shared" si="1"/>
        <v>-0.15114610673522058</v>
      </c>
      <c r="K41" s="127"/>
    </row>
    <row r="42" spans="1:11" x14ac:dyDescent="0.2">
      <c r="A42" s="112"/>
      <c r="B42" s="113" t="s">
        <v>79</v>
      </c>
      <c r="C42" s="114"/>
      <c r="D42" s="106">
        <f>D30+D31</f>
        <v>-14943055</v>
      </c>
      <c r="E42" s="106">
        <f>E30+E31</f>
        <v>10778098.779999996</v>
      </c>
      <c r="F42" s="107">
        <f t="shared" si="0"/>
        <v>-0.72127813087752102</v>
      </c>
      <c r="G42" s="106">
        <f>G30+G31</f>
        <v>9593208.3499999978</v>
      </c>
      <c r="H42" s="106">
        <f>H30+H31</f>
        <v>1184890.4300000013</v>
      </c>
      <c r="I42" s="107">
        <f t="shared" si="1"/>
        <v>0.12351346773365988</v>
      </c>
    </row>
    <row r="43" spans="1:11" x14ac:dyDescent="0.2">
      <c r="A43" s="115"/>
      <c r="B43" s="108" t="s">
        <v>80</v>
      </c>
      <c r="C43" s="109"/>
      <c r="D43" s="77">
        <f>D44+D48</f>
        <v>5960709</v>
      </c>
      <c r="E43" s="77">
        <f>E44+E48</f>
        <v>-266908.23</v>
      </c>
      <c r="F43" s="100">
        <f t="shared" si="0"/>
        <v>-4.4777933296190099E-2</v>
      </c>
      <c r="G43" s="77">
        <f>G44+G48</f>
        <v>-906688.86</v>
      </c>
      <c r="H43" s="77">
        <f>E43-G43</f>
        <v>639780.63</v>
      </c>
      <c r="I43" s="100">
        <f t="shared" si="1"/>
        <v>-0.70562312853386111</v>
      </c>
    </row>
    <row r="44" spans="1:11" x14ac:dyDescent="0.2">
      <c r="A44" s="110" t="s">
        <v>251</v>
      </c>
      <c r="B44" s="110"/>
      <c r="C44" s="97" t="s">
        <v>81</v>
      </c>
      <c r="D44" s="8">
        <f>SUM(D45:D47)</f>
        <v>11600000</v>
      </c>
      <c r="E44" s="8">
        <f>SUM(E45:E47)</f>
        <v>0</v>
      </c>
      <c r="F44" s="95">
        <f t="shared" si="0"/>
        <v>0</v>
      </c>
      <c r="G44" s="8">
        <v>0</v>
      </c>
      <c r="H44" s="8">
        <f t="shared" si="2"/>
        <v>0</v>
      </c>
      <c r="I44" s="111" t="e">
        <f>H44/G44</f>
        <v>#DIV/0!</v>
      </c>
    </row>
    <row r="45" spans="1:11" x14ac:dyDescent="0.2">
      <c r="A45" s="84" t="s">
        <v>252</v>
      </c>
      <c r="B45" s="84"/>
      <c r="C45" s="85" t="s">
        <v>253</v>
      </c>
      <c r="D45" s="75">
        <v>11600000</v>
      </c>
      <c r="E45" s="75">
        <v>0</v>
      </c>
      <c r="F45" s="116">
        <f>E45/D45</f>
        <v>0</v>
      </c>
      <c r="G45" s="75">
        <v>0</v>
      </c>
      <c r="H45" s="75">
        <f t="shared" si="2"/>
        <v>0</v>
      </c>
      <c r="I45" s="116" t="e">
        <f>H45/G45</f>
        <v>#DIV/0!</v>
      </c>
    </row>
    <row r="46" spans="1:11" x14ac:dyDescent="0.2">
      <c r="A46" s="84" t="s">
        <v>254</v>
      </c>
      <c r="B46" s="84"/>
      <c r="C46" s="85" t="s">
        <v>255</v>
      </c>
      <c r="D46" s="75">
        <v>0</v>
      </c>
      <c r="E46" s="75">
        <v>0</v>
      </c>
      <c r="F46" s="116" t="s">
        <v>74</v>
      </c>
      <c r="G46" s="75">
        <v>0</v>
      </c>
      <c r="H46" s="75">
        <f t="shared" si="2"/>
        <v>0</v>
      </c>
      <c r="I46" s="116" t="s">
        <v>74</v>
      </c>
    </row>
    <row r="47" spans="1:11" x14ac:dyDescent="0.2">
      <c r="A47" s="84" t="s">
        <v>256</v>
      </c>
      <c r="B47" s="84"/>
      <c r="C47" s="85" t="s">
        <v>257</v>
      </c>
      <c r="D47" s="75">
        <v>0</v>
      </c>
      <c r="E47" s="75">
        <v>0</v>
      </c>
      <c r="F47" s="116" t="s">
        <v>74</v>
      </c>
      <c r="G47" s="75">
        <v>0</v>
      </c>
      <c r="H47" s="75">
        <f t="shared" si="2"/>
        <v>0</v>
      </c>
      <c r="I47" s="116" t="s">
        <v>74</v>
      </c>
    </row>
    <row r="48" spans="1:11" x14ac:dyDescent="0.2">
      <c r="A48" s="110" t="s">
        <v>258</v>
      </c>
      <c r="B48" s="110"/>
      <c r="C48" s="97" t="s">
        <v>82</v>
      </c>
      <c r="D48" s="8">
        <f>SUM(D49:D51)</f>
        <v>-5639291</v>
      </c>
      <c r="E48" s="8">
        <f>SUM(E49:E51)</f>
        <v>-266908.23</v>
      </c>
      <c r="F48" s="160">
        <f>E48/D48</f>
        <v>4.7330104085779576E-2</v>
      </c>
      <c r="G48" s="8">
        <v>-906688.86</v>
      </c>
      <c r="H48" s="8">
        <f t="shared" si="2"/>
        <v>639780.63</v>
      </c>
      <c r="I48" s="95">
        <f t="shared" si="1"/>
        <v>-0.70562312853386111</v>
      </c>
    </row>
    <row r="49" spans="1:9" x14ac:dyDescent="0.2">
      <c r="A49" s="84" t="s">
        <v>259</v>
      </c>
      <c r="B49" s="84"/>
      <c r="C49" s="85" t="s">
        <v>260</v>
      </c>
      <c r="D49" s="75">
        <v>-5115970</v>
      </c>
      <c r="E49" s="75">
        <v>0</v>
      </c>
      <c r="F49" s="116">
        <f>E49/D49</f>
        <v>0</v>
      </c>
      <c r="G49" s="75">
        <v>-739884.6</v>
      </c>
      <c r="H49" s="75">
        <f t="shared" si="2"/>
        <v>739884.6</v>
      </c>
      <c r="I49" s="116" t="e">
        <f>H49/E49</f>
        <v>#DIV/0!</v>
      </c>
    </row>
    <row r="50" spans="1:9" x14ac:dyDescent="0.2">
      <c r="A50" s="84" t="s">
        <v>261</v>
      </c>
      <c r="B50" s="84"/>
      <c r="C50" s="85" t="s">
        <v>262</v>
      </c>
      <c r="D50" s="75">
        <v>-191665</v>
      </c>
      <c r="E50" s="75">
        <v>-101304.64000000001</v>
      </c>
      <c r="F50" s="116">
        <f t="shared" ref="F50:F51" si="3">E50/D50</f>
        <v>0.52855054391777323</v>
      </c>
      <c r="G50" s="75">
        <v>0</v>
      </c>
      <c r="H50" s="75">
        <f t="shared" si="2"/>
        <v>-101304.64000000001</v>
      </c>
      <c r="I50" s="116" t="s">
        <v>74</v>
      </c>
    </row>
    <row r="51" spans="1:9" x14ac:dyDescent="0.2">
      <c r="A51" s="84" t="s">
        <v>263</v>
      </c>
      <c r="B51" s="84"/>
      <c r="C51" s="85" t="s">
        <v>264</v>
      </c>
      <c r="D51" s="75">
        <v>-331656</v>
      </c>
      <c r="E51" s="75">
        <v>-165603.59</v>
      </c>
      <c r="F51" s="116">
        <f t="shared" si="3"/>
        <v>0.4993233651735533</v>
      </c>
      <c r="G51" s="75">
        <v>-166804.26</v>
      </c>
      <c r="H51" s="75">
        <f t="shared" si="2"/>
        <v>1200.6700000000128</v>
      </c>
      <c r="I51" s="102">
        <f t="shared" si="1"/>
        <v>-7.198077555093693E-3</v>
      </c>
    </row>
    <row r="52" spans="1:9" x14ac:dyDescent="0.2">
      <c r="A52" s="108">
        <v>1001</v>
      </c>
      <c r="B52" s="87" t="s">
        <v>265</v>
      </c>
      <c r="C52" s="117"/>
      <c r="D52" s="118">
        <f>D5+D23+D31+D43+D53</f>
        <v>-8354218</v>
      </c>
      <c r="E52" s="118">
        <f>E5+E23+E31+E43+E53</f>
        <v>10511190.549999995</v>
      </c>
      <c r="F52" s="100">
        <f t="shared" si="0"/>
        <v>-1.2581896414481877</v>
      </c>
      <c r="G52" s="118">
        <v>8686518.9899999909</v>
      </c>
      <c r="H52" s="77">
        <f>E52-G52</f>
        <v>1824671.5600000042</v>
      </c>
      <c r="I52" s="100"/>
    </row>
    <row r="53" spans="1:9" x14ac:dyDescent="0.2">
      <c r="A53" s="108"/>
      <c r="B53" s="87" t="s">
        <v>266</v>
      </c>
      <c r="C53" s="117"/>
      <c r="D53" s="118">
        <v>628128</v>
      </c>
      <c r="E53" s="118">
        <v>0</v>
      </c>
      <c r="F53" s="100">
        <f t="shared" si="0"/>
        <v>0</v>
      </c>
      <c r="G53" s="118"/>
      <c r="H53" s="77"/>
      <c r="I53" s="100"/>
    </row>
    <row r="54" spans="1:9" x14ac:dyDescent="0.2">
      <c r="A54" s="10"/>
      <c r="B54" s="10"/>
      <c r="C54" s="119"/>
      <c r="D54" s="8"/>
      <c r="E54" s="8"/>
      <c r="F54" s="95"/>
      <c r="G54" s="120"/>
      <c r="H54" s="121"/>
      <c r="I54" s="122"/>
    </row>
    <row r="55" spans="1:9" x14ac:dyDescent="0.2">
      <c r="A55" s="123"/>
      <c r="B55" s="172" t="s">
        <v>267</v>
      </c>
      <c r="C55" s="173"/>
      <c r="D55" s="124">
        <f>SUM(D56:D64)</f>
        <v>142988079</v>
      </c>
      <c r="E55" s="78">
        <f>SUM(E56:E64)</f>
        <v>67104597.490000017</v>
      </c>
      <c r="F55" s="79">
        <f>E55/D55</f>
        <v>0.46930204223528327</v>
      </c>
      <c r="G55" s="78">
        <f>SUM(G56:G64)</f>
        <v>60742210.699999996</v>
      </c>
      <c r="H55" s="78">
        <f>SUM(H56:H64)</f>
        <v>6362386.790000014</v>
      </c>
      <c r="I55" s="79">
        <f t="shared" si="1"/>
        <v>0.10474407692244257</v>
      </c>
    </row>
    <row r="56" spans="1:9" x14ac:dyDescent="0.2">
      <c r="A56" s="125" t="s">
        <v>83</v>
      </c>
      <c r="B56" s="11" t="s">
        <v>84</v>
      </c>
      <c r="C56" s="86"/>
      <c r="D56" s="12">
        <v>11020179</v>
      </c>
      <c r="E56" s="12">
        <v>5019011.6999999993</v>
      </c>
      <c r="F56" s="16">
        <f t="shared" ref="F56:F63" si="4">E56/D56</f>
        <v>0.45543831003108021</v>
      </c>
      <c r="G56" s="12">
        <v>3935302.4599999995</v>
      </c>
      <c r="H56" s="12">
        <f t="shared" si="2"/>
        <v>1083709.2399999998</v>
      </c>
      <c r="I56" s="16">
        <f t="shared" si="1"/>
        <v>0.2753814353573219</v>
      </c>
    </row>
    <row r="57" spans="1:9" x14ac:dyDescent="0.2">
      <c r="A57" s="125" t="s">
        <v>85</v>
      </c>
      <c r="B57" s="11" t="s">
        <v>86</v>
      </c>
      <c r="C57" s="17"/>
      <c r="D57" s="12">
        <v>574596</v>
      </c>
      <c r="E57" s="12">
        <v>280140.34999999998</v>
      </c>
      <c r="F57" s="16">
        <f t="shared" si="4"/>
        <v>0.48754316075990778</v>
      </c>
      <c r="G57" s="12">
        <v>248893.56</v>
      </c>
      <c r="H57" s="12">
        <f t="shared" si="2"/>
        <v>31246.789999999979</v>
      </c>
      <c r="I57" s="16">
        <f t="shared" si="1"/>
        <v>0.12554278222385495</v>
      </c>
    </row>
    <row r="58" spans="1:9" x14ac:dyDescent="0.2">
      <c r="A58" s="125" t="s">
        <v>87</v>
      </c>
      <c r="B58" s="11" t="s">
        <v>88</v>
      </c>
      <c r="C58" s="17"/>
      <c r="D58" s="12">
        <v>16280699</v>
      </c>
      <c r="E58" s="12">
        <v>6904507.9299999997</v>
      </c>
      <c r="F58" s="16">
        <f t="shared" si="4"/>
        <v>0.42409161486248226</v>
      </c>
      <c r="G58" s="12">
        <v>6773109.6699999999</v>
      </c>
      <c r="H58" s="12">
        <f t="shared" si="2"/>
        <v>131398.25999999978</v>
      </c>
      <c r="I58" s="16">
        <f t="shared" si="1"/>
        <v>1.9399990019650721E-2</v>
      </c>
    </row>
    <row r="59" spans="1:9" x14ac:dyDescent="0.2">
      <c r="A59" s="125" t="s">
        <v>89</v>
      </c>
      <c r="B59" s="11" t="s">
        <v>90</v>
      </c>
      <c r="C59" s="17"/>
      <c r="D59" s="12">
        <v>6094173</v>
      </c>
      <c r="E59" s="12">
        <v>3029074.96</v>
      </c>
      <c r="F59" s="16">
        <f t="shared" si="4"/>
        <v>0.49704446526214469</v>
      </c>
      <c r="G59" s="12">
        <v>2965177.84</v>
      </c>
      <c r="H59" s="12">
        <f t="shared" si="2"/>
        <v>63897.120000000112</v>
      </c>
      <c r="I59" s="16">
        <f t="shared" si="1"/>
        <v>2.1549169543233913E-2</v>
      </c>
    </row>
    <row r="60" spans="1:9" x14ac:dyDescent="0.2">
      <c r="A60" s="125" t="s">
        <v>91</v>
      </c>
      <c r="B60" s="11" t="s">
        <v>92</v>
      </c>
      <c r="C60" s="17"/>
      <c r="D60" s="12">
        <v>2820260</v>
      </c>
      <c r="E60" s="12">
        <v>1268456.31</v>
      </c>
      <c r="F60" s="16">
        <f t="shared" si="4"/>
        <v>0.44976573436491674</v>
      </c>
      <c r="G60" s="12">
        <v>1115094.8599999999</v>
      </c>
      <c r="H60" s="12">
        <f t="shared" si="2"/>
        <v>153361.45000000019</v>
      </c>
      <c r="I60" s="16">
        <f t="shared" si="1"/>
        <v>0.13753220062372112</v>
      </c>
    </row>
    <row r="61" spans="1:9" x14ac:dyDescent="0.2">
      <c r="A61" s="125" t="s">
        <v>93</v>
      </c>
      <c r="B61" s="11" t="s">
        <v>94</v>
      </c>
      <c r="C61" s="17"/>
      <c r="D61" s="12">
        <v>496991</v>
      </c>
      <c r="E61" s="12">
        <v>232689.84</v>
      </c>
      <c r="F61" s="16">
        <f t="shared" si="4"/>
        <v>0.46819729129903759</v>
      </c>
      <c r="G61" s="12">
        <v>145086.16999999998</v>
      </c>
      <c r="H61" s="12">
        <f t="shared" si="2"/>
        <v>87603.670000000013</v>
      </c>
      <c r="I61" s="16">
        <f t="shared" si="1"/>
        <v>0.6038044149900712</v>
      </c>
    </row>
    <row r="62" spans="1:9" x14ac:dyDescent="0.2">
      <c r="A62" s="125" t="s">
        <v>95</v>
      </c>
      <c r="B62" s="11" t="s">
        <v>96</v>
      </c>
      <c r="C62" s="17"/>
      <c r="D62" s="12">
        <v>8764516</v>
      </c>
      <c r="E62" s="12">
        <v>4850739.6800000006</v>
      </c>
      <c r="F62" s="16">
        <f t="shared" si="4"/>
        <v>0.55345208794187839</v>
      </c>
      <c r="G62" s="12">
        <v>4058502.7400000007</v>
      </c>
      <c r="H62" s="12">
        <f t="shared" si="2"/>
        <v>792236.94</v>
      </c>
      <c r="I62" s="16">
        <f t="shared" si="1"/>
        <v>0.19520423928554495</v>
      </c>
    </row>
    <row r="63" spans="1:9" x14ac:dyDescent="0.2">
      <c r="A63" s="125" t="s">
        <v>97</v>
      </c>
      <c r="B63" s="11" t="s">
        <v>98</v>
      </c>
      <c r="C63" s="17"/>
      <c r="D63" s="12">
        <v>83645858</v>
      </c>
      <c r="E63" s="12">
        <v>39391145.760000013</v>
      </c>
      <c r="F63" s="16">
        <f t="shared" si="4"/>
        <v>0.47092763110876346</v>
      </c>
      <c r="G63" s="12">
        <v>36786128.719999999</v>
      </c>
      <c r="H63" s="12">
        <f t="shared" si="2"/>
        <v>2605017.040000014</v>
      </c>
      <c r="I63" s="16">
        <f t="shared" si="1"/>
        <v>7.0815199387472105E-2</v>
      </c>
    </row>
    <row r="64" spans="1:9" x14ac:dyDescent="0.2">
      <c r="A64" s="125" t="s">
        <v>99</v>
      </c>
      <c r="B64" s="11" t="s">
        <v>100</v>
      </c>
      <c r="C64" s="17"/>
      <c r="D64" s="12">
        <v>13290807</v>
      </c>
      <c r="E64" s="12">
        <v>6128830.96</v>
      </c>
      <c r="F64" s="16">
        <f>E64/D64</f>
        <v>0.46113309447650547</v>
      </c>
      <c r="G64" s="12">
        <v>4714914.68</v>
      </c>
      <c r="H64" s="12">
        <f t="shared" si="2"/>
        <v>1413916.2800000003</v>
      </c>
      <c r="I64" s="16">
        <f t="shared" si="1"/>
        <v>0.29988162585372602</v>
      </c>
    </row>
    <row r="65" spans="1:9" x14ac:dyDescent="0.2">
      <c r="A65" s="123"/>
      <c r="B65" s="172" t="s">
        <v>268</v>
      </c>
      <c r="C65" s="173"/>
      <c r="D65" s="124">
        <f>SUM(D66:D74)</f>
        <v>40267362</v>
      </c>
      <c r="E65" s="78">
        <f>SUM(E66:E74)</f>
        <v>10358221.789999999</v>
      </c>
      <c r="F65" s="79">
        <f>E65/D65</f>
        <v>0.25723616535893262</v>
      </c>
      <c r="G65" s="78">
        <f>SUM(G66:G74)</f>
        <v>10670604.84</v>
      </c>
      <c r="H65" s="78">
        <f>SUM(H66:H74)</f>
        <v>-312383.04999999935</v>
      </c>
      <c r="I65" s="79">
        <f t="shared" si="1"/>
        <v>-2.9275102459890113E-2</v>
      </c>
    </row>
    <row r="66" spans="1:9" x14ac:dyDescent="0.2">
      <c r="A66" s="125" t="s">
        <v>83</v>
      </c>
      <c r="B66" s="11" t="s">
        <v>84</v>
      </c>
      <c r="C66" s="86"/>
      <c r="D66" s="80">
        <v>1196389</v>
      </c>
      <c r="E66" s="80">
        <v>309838.26999999996</v>
      </c>
      <c r="F66" s="16">
        <f t="shared" ref="F66:F74" si="5">E66/D66</f>
        <v>0.25897786589478838</v>
      </c>
      <c r="G66" s="12">
        <v>352405.48</v>
      </c>
      <c r="H66" s="12">
        <f>E66-G66</f>
        <v>-42567.210000000021</v>
      </c>
      <c r="I66" s="16">
        <f t="shared" si="1"/>
        <v>-0.12079043152223405</v>
      </c>
    </row>
    <row r="67" spans="1:9" x14ac:dyDescent="0.2">
      <c r="A67" s="125" t="s">
        <v>85</v>
      </c>
      <c r="B67" s="11" t="s">
        <v>86</v>
      </c>
      <c r="C67" s="17"/>
      <c r="D67" s="80">
        <v>0</v>
      </c>
      <c r="E67" s="80">
        <v>0</v>
      </c>
      <c r="F67" s="16" t="e">
        <f t="shared" si="5"/>
        <v>#DIV/0!</v>
      </c>
      <c r="G67" s="12">
        <v>12000</v>
      </c>
      <c r="H67" s="12">
        <f t="shared" ref="H67:H74" si="6">E67-G67</f>
        <v>-12000</v>
      </c>
      <c r="I67" s="81" t="s">
        <v>74</v>
      </c>
    </row>
    <row r="68" spans="1:9" x14ac:dyDescent="0.2">
      <c r="A68" s="125" t="s">
        <v>87</v>
      </c>
      <c r="B68" s="11" t="s">
        <v>88</v>
      </c>
      <c r="C68" s="17"/>
      <c r="D68" s="80">
        <v>17412214</v>
      </c>
      <c r="E68" s="80">
        <v>2541117.0500000007</v>
      </c>
      <c r="F68" s="16">
        <f t="shared" si="5"/>
        <v>0.14593876746518281</v>
      </c>
      <c r="G68" s="12">
        <v>4866355.0199999996</v>
      </c>
      <c r="H68" s="12">
        <f t="shared" si="6"/>
        <v>-2325237.9699999988</v>
      </c>
      <c r="I68" s="16">
        <f t="shared" si="1"/>
        <v>-0.47781922207558114</v>
      </c>
    </row>
    <row r="69" spans="1:9" x14ac:dyDescent="0.2">
      <c r="A69" s="125" t="s">
        <v>89</v>
      </c>
      <c r="B69" s="11" t="s">
        <v>90</v>
      </c>
      <c r="C69" s="17"/>
      <c r="D69" s="80">
        <v>622000</v>
      </c>
      <c r="E69" s="80">
        <v>283472.73</v>
      </c>
      <c r="F69" s="16">
        <f t="shared" si="5"/>
        <v>0.45574393890675235</v>
      </c>
      <c r="G69" s="12">
        <v>181892.04</v>
      </c>
      <c r="H69" s="12">
        <f t="shared" si="6"/>
        <v>101580.68999999997</v>
      </c>
      <c r="I69" s="16">
        <f t="shared" si="1"/>
        <v>0.55846693456184215</v>
      </c>
    </row>
    <row r="70" spans="1:9" x14ac:dyDescent="0.2">
      <c r="A70" s="125" t="s">
        <v>91</v>
      </c>
      <c r="B70" s="11" t="s">
        <v>92</v>
      </c>
      <c r="C70" s="17"/>
      <c r="D70" s="80">
        <v>1990335</v>
      </c>
      <c r="E70" s="80">
        <v>301228.99</v>
      </c>
      <c r="F70" s="16">
        <f t="shared" si="5"/>
        <v>0.15134587393579471</v>
      </c>
      <c r="G70" s="12">
        <v>308729.69999999995</v>
      </c>
      <c r="H70" s="12">
        <f t="shared" si="6"/>
        <v>-7500.7099999999627</v>
      </c>
      <c r="I70" s="16">
        <f t="shared" si="1"/>
        <v>-2.4295394968478781E-2</v>
      </c>
    </row>
    <row r="71" spans="1:9" x14ac:dyDescent="0.2">
      <c r="A71" s="125" t="s">
        <v>93</v>
      </c>
      <c r="B71" s="11" t="s">
        <v>94</v>
      </c>
      <c r="C71" s="17"/>
      <c r="D71" s="80">
        <v>0</v>
      </c>
      <c r="E71" s="80">
        <v>0</v>
      </c>
      <c r="F71" s="81" t="s">
        <v>74</v>
      </c>
      <c r="G71" s="12">
        <v>0</v>
      </c>
      <c r="H71" s="12">
        <f t="shared" si="6"/>
        <v>0</v>
      </c>
      <c r="I71" s="81" t="s">
        <v>74</v>
      </c>
    </row>
    <row r="72" spans="1:9" x14ac:dyDescent="0.2">
      <c r="A72" s="125" t="s">
        <v>95</v>
      </c>
      <c r="B72" s="11" t="s">
        <v>96</v>
      </c>
      <c r="C72" s="17"/>
      <c r="D72" s="80">
        <v>1952585</v>
      </c>
      <c r="E72" s="80">
        <v>584800.67999999993</v>
      </c>
      <c r="F72" s="16">
        <f t="shared" si="5"/>
        <v>0.29950075412850141</v>
      </c>
      <c r="G72" s="12">
        <v>923741.07</v>
      </c>
      <c r="H72" s="12">
        <f t="shared" si="6"/>
        <v>-338940.39</v>
      </c>
      <c r="I72" s="16">
        <f t="shared" si="1"/>
        <v>-0.36692142528641714</v>
      </c>
    </row>
    <row r="73" spans="1:9" x14ac:dyDescent="0.2">
      <c r="A73" s="125" t="s">
        <v>97</v>
      </c>
      <c r="B73" s="11" t="s">
        <v>98</v>
      </c>
      <c r="C73" s="17"/>
      <c r="D73" s="80">
        <v>15029955</v>
      </c>
      <c r="E73" s="80">
        <v>6210972.0699999994</v>
      </c>
      <c r="F73" s="16">
        <f t="shared" si="5"/>
        <v>0.41323956525485267</v>
      </c>
      <c r="G73" s="12">
        <v>4025231.53</v>
      </c>
      <c r="H73" s="12">
        <f t="shared" si="6"/>
        <v>2185740.5399999996</v>
      </c>
      <c r="I73" s="16">
        <f>H73/G73</f>
        <v>0.54300989240238806</v>
      </c>
    </row>
    <row r="74" spans="1:9" x14ac:dyDescent="0.2">
      <c r="A74" s="125" t="s">
        <v>99</v>
      </c>
      <c r="B74" s="11" t="s">
        <v>100</v>
      </c>
      <c r="C74" s="17"/>
      <c r="D74" s="80">
        <v>2063884</v>
      </c>
      <c r="E74" s="80">
        <v>126792</v>
      </c>
      <c r="F74" s="16">
        <f t="shared" si="5"/>
        <v>6.143368522649529E-2</v>
      </c>
      <c r="G74" s="12">
        <v>250</v>
      </c>
      <c r="H74" s="12">
        <f t="shared" si="6"/>
        <v>126542</v>
      </c>
      <c r="I74" s="16">
        <f>H74/G74</f>
        <v>506.16800000000001</v>
      </c>
    </row>
  </sheetData>
  <mergeCells count="8">
    <mergeCell ref="H3:I3"/>
    <mergeCell ref="B55:C55"/>
    <mergeCell ref="B65:C65"/>
    <mergeCell ref="D2:F2"/>
    <mergeCell ref="A2:C2"/>
    <mergeCell ref="D3:D4"/>
    <mergeCell ref="E3:E4"/>
    <mergeCell ref="F3:F4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3"/>
  <sheetViews>
    <sheetView topLeftCell="B1" zoomScaleNormal="100" workbookViewId="0">
      <pane xSplit="4" ySplit="6" topLeftCell="F7" activePane="bottomRight" state="frozen"/>
      <selection activeCell="B1" sqref="B1"/>
      <selection pane="topRight" activeCell="F1" sqref="F1"/>
      <selection pane="bottomLeft" activeCell="B7" sqref="B7"/>
      <selection pane="bottomRight" activeCell="G170" sqref="G170:G171"/>
    </sheetView>
  </sheetViews>
  <sheetFormatPr defaultColWidth="9.140625" defaultRowHeight="12.75" x14ac:dyDescent="0.2"/>
  <cols>
    <col min="1" max="1" width="0.5703125" style="18" hidden="1" customWidth="1"/>
    <col min="2" max="2" width="7.140625" style="18" customWidth="1"/>
    <col min="3" max="3" width="44.5703125" style="18" customWidth="1"/>
    <col min="4" max="4" width="4.42578125" style="18" customWidth="1"/>
    <col min="5" max="5" width="9.28515625" style="18" hidden="1" customWidth="1"/>
    <col min="6" max="6" width="13.28515625" style="18" customWidth="1"/>
    <col min="7" max="8" width="14.140625" style="18" customWidth="1"/>
    <col min="9" max="9" width="11.42578125" style="18" hidden="1" customWidth="1"/>
    <col min="10" max="10" width="9.5703125" style="18" customWidth="1"/>
    <col min="11" max="11" width="10.140625" style="18" bestFit="1" customWidth="1"/>
    <col min="12" max="12" width="13.5703125" style="18" customWidth="1"/>
    <col min="13" max="13" width="11.85546875" style="18" customWidth="1"/>
    <col min="14" max="14" width="11.7109375" style="18" customWidth="1"/>
    <col min="15" max="16384" width="9.140625" style="18"/>
  </cols>
  <sheetData>
    <row r="1" spans="1:31" ht="15" x14ac:dyDescent="0.25">
      <c r="B1" s="19"/>
      <c r="C1" s="20" t="s">
        <v>123</v>
      </c>
      <c r="D1" s="20"/>
      <c r="E1" s="20"/>
      <c r="F1" s="130"/>
      <c r="G1" s="130"/>
      <c r="H1" s="130"/>
      <c r="I1" s="130"/>
      <c r="J1" s="19"/>
      <c r="K1" s="21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</row>
    <row r="2" spans="1:31" ht="15" x14ac:dyDescent="0.25">
      <c r="B2" s="19"/>
      <c r="C2" s="19"/>
      <c r="D2" s="19"/>
      <c r="E2" s="19"/>
      <c r="F2" s="40"/>
      <c r="G2" s="40"/>
      <c r="H2" s="40"/>
      <c r="I2" s="23"/>
      <c r="J2" s="23"/>
      <c r="K2" s="21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</row>
    <row r="3" spans="1:31" ht="15" x14ac:dyDescent="0.25">
      <c r="B3" s="19"/>
      <c r="C3" s="20" t="s">
        <v>269</v>
      </c>
      <c r="D3" s="19"/>
      <c r="E3" s="19"/>
      <c r="F3" s="19"/>
      <c r="G3" s="24" t="s">
        <v>28</v>
      </c>
      <c r="H3" s="24"/>
      <c r="I3" s="19"/>
      <c r="J3" s="19"/>
      <c r="K3" s="21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</row>
    <row r="4" spans="1:31" ht="15" x14ac:dyDescent="0.25">
      <c r="B4" s="19"/>
      <c r="C4" s="19"/>
      <c r="D4" s="19"/>
      <c r="E4" s="19"/>
      <c r="F4" s="19"/>
      <c r="G4" s="24"/>
      <c r="H4" s="24"/>
      <c r="I4" s="19"/>
      <c r="J4" s="19"/>
      <c r="K4" s="21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</row>
    <row r="5" spans="1:31" ht="24" x14ac:dyDescent="0.25">
      <c r="A5" s="25"/>
      <c r="B5" s="26"/>
      <c r="C5" s="26"/>
      <c r="D5" s="131" t="s">
        <v>124</v>
      </c>
      <c r="E5" s="132" t="s">
        <v>125</v>
      </c>
      <c r="F5" s="132" t="s">
        <v>126</v>
      </c>
      <c r="G5" s="132" t="s">
        <v>26</v>
      </c>
      <c r="H5" s="133" t="s">
        <v>270</v>
      </c>
      <c r="I5" s="133" t="s">
        <v>271</v>
      </c>
      <c r="J5" s="134" t="s">
        <v>27</v>
      </c>
      <c r="K5" s="28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</row>
    <row r="6" spans="1:31" ht="15" x14ac:dyDescent="0.25">
      <c r="A6" s="25"/>
      <c r="B6" s="26"/>
      <c r="C6" s="29" t="s">
        <v>127</v>
      </c>
      <c r="D6" s="29"/>
      <c r="E6" s="30">
        <f>SUM(E7,E9,E10)</f>
        <v>35313881</v>
      </c>
      <c r="F6" s="30">
        <f>SUM(F7,F9,F10)</f>
        <v>40267362</v>
      </c>
      <c r="G6" s="30">
        <f>SUM(G7,G9,G10)</f>
        <v>10358221.790000001</v>
      </c>
      <c r="H6" s="30">
        <f>SUM(H7,H9,H10)</f>
        <v>2554102.92</v>
      </c>
      <c r="I6" s="30">
        <f>SUM(I7,I9,I10)</f>
        <v>1590668.47</v>
      </c>
      <c r="J6" s="30">
        <f>ROUND(G6/F6*100,1)</f>
        <v>25.7</v>
      </c>
      <c r="K6" s="32"/>
      <c r="L6" s="33"/>
      <c r="M6" s="33"/>
      <c r="N6" s="33"/>
      <c r="O6" s="34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 spans="1:31" ht="15" x14ac:dyDescent="0.25">
      <c r="A7" s="25"/>
      <c r="B7" s="26"/>
      <c r="C7" s="26" t="s">
        <v>0</v>
      </c>
      <c r="D7" s="26" t="s">
        <v>3</v>
      </c>
      <c r="E7" s="35">
        <f>SUMIF($D12:$D391,$D7,E12:E391)</f>
        <v>29914015</v>
      </c>
      <c r="F7" s="35">
        <f>SUMIF($D12:$D391,$D7,F12:F391)</f>
        <v>34564186</v>
      </c>
      <c r="G7" s="35">
        <f>SUMIF($D12:$D391,$D7,G12:G391)</f>
        <v>9732228.5200000014</v>
      </c>
      <c r="H7" s="35">
        <f>SUMIF($D12:$D391,$D7,H12:H391)</f>
        <v>2258125.04</v>
      </c>
      <c r="I7" s="35">
        <f>SUMIF($D12:$D391,$D7,I12:I391)</f>
        <v>1432187.44</v>
      </c>
      <c r="J7" s="35">
        <f>ROUND(G7/F7*100,1)</f>
        <v>28.2</v>
      </c>
      <c r="K7" s="32"/>
      <c r="L7" s="33"/>
      <c r="M7" s="34"/>
      <c r="N7" s="34"/>
      <c r="O7" s="34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</row>
    <row r="8" spans="1:31" ht="15" x14ac:dyDescent="0.25">
      <c r="A8" s="25"/>
      <c r="B8" s="26"/>
      <c r="C8" s="37" t="s">
        <v>128</v>
      </c>
      <c r="D8" s="37"/>
      <c r="E8" s="38">
        <f>SUM(E28,E47,E59,E61,E62,E153,E157,E171,E174,E202)</f>
        <v>15920235</v>
      </c>
      <c r="F8" s="38">
        <f>SUM(F28,F47,F59,F61,F62,F153,F157,F171,F174,F202,F191)</f>
        <v>15959139</v>
      </c>
      <c r="G8" s="38">
        <f>SUM(G28,G47,G59,G61,G62,G153,G157,G171,G174,G202,G191)</f>
        <v>3265452.94</v>
      </c>
      <c r="H8" s="38">
        <f>SUM(H28,H47,H59,H61,H62,H153,H157,H171,H174,H202,H191)</f>
        <v>148075</v>
      </c>
      <c r="I8" s="38">
        <f>SUM(I28,I47,I59,I61,I62,I153,I157,I171,I174,I202,I191)</f>
        <v>450618.71</v>
      </c>
      <c r="J8" s="38">
        <f>ROUND(G8/F8*100,1)</f>
        <v>20.5</v>
      </c>
      <c r="K8" s="32"/>
      <c r="L8" s="33"/>
      <c r="M8" s="33"/>
      <c r="N8" s="33"/>
      <c r="O8" s="34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</row>
    <row r="9" spans="1:31" ht="15" x14ac:dyDescent="0.25">
      <c r="A9" s="25"/>
      <c r="B9" s="26"/>
      <c r="C9" s="26" t="s">
        <v>1</v>
      </c>
      <c r="D9" s="26" t="s">
        <v>4</v>
      </c>
      <c r="E9" s="35">
        <f>SUMIF($D15:$D394,$D9,E15:E394)</f>
        <v>4621965</v>
      </c>
      <c r="F9" s="35">
        <f>SUMIF($D15:$D394,$D9,F15:F394)</f>
        <v>4925275</v>
      </c>
      <c r="G9" s="35">
        <f t="shared" ref="G9:I10" si="0">SUMIF($D15:$D194,$D9,G15:G394)</f>
        <v>419344</v>
      </c>
      <c r="H9" s="35">
        <f t="shared" si="0"/>
        <v>230947</v>
      </c>
      <c r="I9" s="35">
        <f t="shared" si="0"/>
        <v>149355</v>
      </c>
      <c r="J9" s="35">
        <f>ROUND(G9/F9*100,1)</f>
        <v>8.5</v>
      </c>
      <c r="K9" s="32"/>
      <c r="L9" s="33"/>
      <c r="M9" s="33"/>
      <c r="N9" s="34"/>
      <c r="O9" s="34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</row>
    <row r="10" spans="1:31" ht="15" x14ac:dyDescent="0.25">
      <c r="A10" s="25"/>
      <c r="B10" s="26"/>
      <c r="C10" s="26" t="s">
        <v>2</v>
      </c>
      <c r="D10" s="26" t="s">
        <v>5</v>
      </c>
      <c r="E10" s="35">
        <f>SUMIF($D16:$D195,$D10,E16:E395)</f>
        <v>777901</v>
      </c>
      <c r="F10" s="35">
        <f>SUMIF($D16:$D195,$D10,F16:F395)</f>
        <v>777901</v>
      </c>
      <c r="G10" s="35">
        <f t="shared" si="0"/>
        <v>206649.26999999996</v>
      </c>
      <c r="H10" s="35">
        <f t="shared" si="0"/>
        <v>65030.880000000019</v>
      </c>
      <c r="I10" s="35">
        <f t="shared" si="0"/>
        <v>9126.0299999999988</v>
      </c>
      <c r="J10" s="35">
        <f>ROUND(G10/F10*100,1)</f>
        <v>26.6</v>
      </c>
      <c r="K10" s="32"/>
      <c r="L10" s="34"/>
      <c r="M10" s="34"/>
      <c r="N10" s="34"/>
      <c r="O10" s="34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</row>
    <row r="11" spans="1:31" ht="15" x14ac:dyDescent="0.25">
      <c r="B11" s="19"/>
      <c r="C11" s="19"/>
      <c r="D11" s="19"/>
      <c r="E11" s="40"/>
      <c r="F11" s="40"/>
      <c r="G11" s="40"/>
      <c r="H11" s="40"/>
      <c r="I11" s="40"/>
      <c r="J11" s="40"/>
      <c r="K11" s="32"/>
      <c r="L11" s="33"/>
      <c r="M11" s="33"/>
      <c r="N11" s="34"/>
      <c r="O11" s="34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spans="1:31" ht="15" x14ac:dyDescent="0.25">
      <c r="B12" s="19"/>
      <c r="C12" s="19" t="s">
        <v>6</v>
      </c>
      <c r="D12" s="19"/>
      <c r="E12" s="40"/>
      <c r="F12" s="40"/>
      <c r="G12" s="40"/>
      <c r="H12" s="40"/>
      <c r="I12" s="40"/>
      <c r="J12" s="40"/>
      <c r="K12" s="32"/>
      <c r="L12" s="34"/>
      <c r="M12" s="34"/>
      <c r="N12" s="34"/>
      <c r="O12" s="34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pans="1:31" ht="15" x14ac:dyDescent="0.25">
      <c r="B13" s="19"/>
      <c r="C13" s="19"/>
      <c r="D13" s="19"/>
      <c r="E13" s="40"/>
      <c r="F13" s="40"/>
      <c r="G13" s="40"/>
      <c r="H13" s="40"/>
      <c r="I13" s="40"/>
      <c r="J13" s="40"/>
      <c r="K13" s="32"/>
      <c r="L13" s="33"/>
      <c r="M13" s="33"/>
      <c r="N13" s="34"/>
      <c r="O13" s="34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spans="1:31" ht="15" x14ac:dyDescent="0.25">
      <c r="A14" s="25"/>
      <c r="B14" s="26" t="s">
        <v>272</v>
      </c>
      <c r="C14" s="29" t="s">
        <v>129</v>
      </c>
      <c r="D14" s="26"/>
      <c r="E14" s="41">
        <f>SUM(E15,E18)</f>
        <v>1070233</v>
      </c>
      <c r="F14" s="41">
        <f>SUM(F15,F18)</f>
        <v>1196389</v>
      </c>
      <c r="G14" s="41">
        <f>SUM(G15,G18)</f>
        <v>309838.26999999996</v>
      </c>
      <c r="H14" s="41">
        <f>SUM(H15,H18)</f>
        <v>96185.880000000019</v>
      </c>
      <c r="I14" s="41">
        <f>SUM(I15,I18)</f>
        <v>9126.0299999999988</v>
      </c>
      <c r="J14" s="41">
        <f t="shared" ref="J14:J77" si="1">ROUND(G14/F14*100,1)</f>
        <v>25.9</v>
      </c>
      <c r="K14" s="42"/>
      <c r="L14" s="43"/>
      <c r="M14" s="43"/>
      <c r="N14" s="43"/>
      <c r="O14" s="34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</row>
    <row r="15" spans="1:31" ht="15" x14ac:dyDescent="0.25">
      <c r="A15" s="25"/>
      <c r="B15" s="26"/>
      <c r="C15" s="44" t="s">
        <v>130</v>
      </c>
      <c r="D15" s="26"/>
      <c r="E15" s="41">
        <f>SUM(E16:E17)</f>
        <v>777901</v>
      </c>
      <c r="F15" s="41">
        <f>SUM(F16:F17)</f>
        <v>777901</v>
      </c>
      <c r="G15" s="41">
        <f t="shared" ref="G15:I15" si="2">SUM(G16:G17)</f>
        <v>206649.26999999996</v>
      </c>
      <c r="H15" s="41">
        <f t="shared" si="2"/>
        <v>65030.880000000019</v>
      </c>
      <c r="I15" s="41">
        <f t="shared" si="2"/>
        <v>9126.0299999999988</v>
      </c>
      <c r="J15" s="41">
        <f t="shared" si="1"/>
        <v>26.6</v>
      </c>
      <c r="K15" s="42"/>
      <c r="L15" s="43"/>
      <c r="M15" s="34"/>
      <c r="N15" s="34"/>
      <c r="O15" s="34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</row>
    <row r="16" spans="1:31" ht="15" x14ac:dyDescent="0.25">
      <c r="A16" s="25"/>
      <c r="B16" s="26" t="s">
        <v>23</v>
      </c>
      <c r="C16" s="26" t="s">
        <v>131</v>
      </c>
      <c r="D16" s="26" t="s">
        <v>5</v>
      </c>
      <c r="E16" s="35">
        <v>686037</v>
      </c>
      <c r="F16" s="35">
        <v>686037</v>
      </c>
      <c r="G16" s="35">
        <v>160493.11999999997</v>
      </c>
      <c r="H16" s="40">
        <v>57369.300000000017</v>
      </c>
      <c r="I16" s="40">
        <v>1452</v>
      </c>
      <c r="J16" s="40">
        <f t="shared" si="1"/>
        <v>23.4</v>
      </c>
      <c r="K16" s="42"/>
      <c r="L16" s="43"/>
      <c r="M16" s="43"/>
      <c r="N16" s="34"/>
      <c r="O16" s="34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</row>
    <row r="17" spans="1:31" ht="24" x14ac:dyDescent="0.25">
      <c r="A17" s="25"/>
      <c r="B17" s="26" t="s">
        <v>24</v>
      </c>
      <c r="C17" s="45" t="s">
        <v>132</v>
      </c>
      <c r="D17" s="26" t="s">
        <v>5</v>
      </c>
      <c r="E17" s="35">
        <v>91864</v>
      </c>
      <c r="F17" s="35">
        <v>91864</v>
      </c>
      <c r="G17" s="35">
        <v>46156.15</v>
      </c>
      <c r="H17" s="36">
        <v>7661.58</v>
      </c>
      <c r="I17" s="36">
        <v>7674.03</v>
      </c>
      <c r="J17" s="36">
        <f t="shared" si="1"/>
        <v>50.2</v>
      </c>
      <c r="K17" s="42"/>
      <c r="L17" s="43"/>
      <c r="M17" s="43"/>
      <c r="N17" s="43"/>
      <c r="O17" s="34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</row>
    <row r="18" spans="1:31" ht="15" x14ac:dyDescent="0.25">
      <c r="A18" s="25"/>
      <c r="B18" s="26"/>
      <c r="C18" s="44" t="s">
        <v>133</v>
      </c>
      <c r="D18" s="26"/>
      <c r="E18" s="41">
        <f>SUM(E19:E22)</f>
        <v>292332</v>
      </c>
      <c r="F18" s="41">
        <f>SUM(F19:F22)</f>
        <v>418488</v>
      </c>
      <c r="G18" s="41">
        <f t="shared" ref="G18:I18" si="3">SUM(G19:G22)</f>
        <v>103189</v>
      </c>
      <c r="H18" s="41">
        <f t="shared" si="3"/>
        <v>31155</v>
      </c>
      <c r="I18" s="41">
        <f t="shared" si="3"/>
        <v>0</v>
      </c>
      <c r="J18" s="41">
        <f t="shared" si="1"/>
        <v>24.7</v>
      </c>
      <c r="K18" s="32"/>
      <c r="L18" s="43"/>
      <c r="M18" s="43"/>
      <c r="N18" s="43"/>
      <c r="O18" s="34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</row>
    <row r="19" spans="1:31" ht="15" x14ac:dyDescent="0.25">
      <c r="A19" s="25"/>
      <c r="B19" s="26" t="s">
        <v>22</v>
      </c>
      <c r="C19" s="26" t="s">
        <v>134</v>
      </c>
      <c r="D19" s="26" t="s">
        <v>3</v>
      </c>
      <c r="E19" s="35">
        <v>36000</v>
      </c>
      <c r="F19" s="35">
        <v>23000</v>
      </c>
      <c r="G19" s="35">
        <v>0</v>
      </c>
      <c r="H19" s="36">
        <v>0</v>
      </c>
      <c r="I19" s="36">
        <v>0</v>
      </c>
      <c r="J19" s="36">
        <f t="shared" si="1"/>
        <v>0</v>
      </c>
      <c r="K19" s="32"/>
      <c r="L19" s="43"/>
      <c r="M19" s="34"/>
      <c r="N19" s="34"/>
      <c r="O19" s="34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</row>
    <row r="20" spans="1:31" ht="15" x14ac:dyDescent="0.25">
      <c r="A20" s="25"/>
      <c r="B20" s="26" t="s">
        <v>25</v>
      </c>
      <c r="C20" s="26" t="s">
        <v>7</v>
      </c>
      <c r="D20" s="26" t="s">
        <v>3</v>
      </c>
      <c r="E20" s="35">
        <v>12000</v>
      </c>
      <c r="F20" s="35">
        <v>12000</v>
      </c>
      <c r="G20" s="35">
        <v>9531</v>
      </c>
      <c r="H20" s="36">
        <v>9531</v>
      </c>
      <c r="I20" s="36">
        <v>0</v>
      </c>
      <c r="J20" s="36">
        <f t="shared" si="1"/>
        <v>79.400000000000006</v>
      </c>
      <c r="K20" s="32"/>
      <c r="L20" s="46"/>
      <c r="M20" s="46"/>
      <c r="N20" s="46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</row>
    <row r="21" spans="1:31" ht="15" x14ac:dyDescent="0.25">
      <c r="A21" s="25"/>
      <c r="B21" s="26" t="s">
        <v>25</v>
      </c>
      <c r="C21" s="26" t="s">
        <v>135</v>
      </c>
      <c r="D21" s="26" t="s">
        <v>3</v>
      </c>
      <c r="E21" s="35">
        <v>244332</v>
      </c>
      <c r="F21" s="35">
        <v>309732</v>
      </c>
      <c r="G21" s="35">
        <v>90298</v>
      </c>
      <c r="H21" s="36">
        <v>21624</v>
      </c>
      <c r="I21" s="36">
        <v>0</v>
      </c>
      <c r="J21" s="36">
        <f t="shared" si="1"/>
        <v>29.2</v>
      </c>
      <c r="K21" s="32"/>
      <c r="L21" s="46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</row>
    <row r="22" spans="1:31" ht="15" x14ac:dyDescent="0.25">
      <c r="A22" s="25"/>
      <c r="B22" s="26" t="s">
        <v>21</v>
      </c>
      <c r="C22" s="27" t="s">
        <v>136</v>
      </c>
      <c r="D22" s="26" t="s">
        <v>3</v>
      </c>
      <c r="E22" s="35"/>
      <c r="F22" s="35">
        <v>73756</v>
      </c>
      <c r="G22" s="35">
        <v>3360</v>
      </c>
      <c r="H22" s="36">
        <v>0</v>
      </c>
      <c r="I22" s="36">
        <v>0</v>
      </c>
      <c r="J22" s="36">
        <f t="shared" si="1"/>
        <v>4.5999999999999996</v>
      </c>
      <c r="K22" s="32"/>
      <c r="L22" s="46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</row>
    <row r="23" spans="1:31" ht="15" x14ac:dyDescent="0.25">
      <c r="A23" s="25"/>
      <c r="B23" s="26"/>
      <c r="C23" s="29" t="s">
        <v>8</v>
      </c>
      <c r="D23" s="26"/>
      <c r="E23" s="30">
        <f>SUM(E24,E25,E52,E55,E58)</f>
        <v>15805848</v>
      </c>
      <c r="F23" s="30">
        <f>SUM(F24,F25,F52,F55,F58)</f>
        <v>17412214</v>
      </c>
      <c r="G23" s="30">
        <f>SUM(G24,G25,G52,G55,G58)</f>
        <v>2541117.0500000007</v>
      </c>
      <c r="H23" s="30">
        <f>SUM(H24,H25,H52,H55,H58)</f>
        <v>954538.36999999988</v>
      </c>
      <c r="I23" s="30">
        <f>SUM(I24,I25,I52,I55,I58)</f>
        <v>726830.75</v>
      </c>
      <c r="J23" s="30">
        <f t="shared" si="1"/>
        <v>14.6</v>
      </c>
      <c r="K23" s="32"/>
      <c r="L23" s="46"/>
      <c r="M23" s="47"/>
      <c r="N23" s="47"/>
      <c r="O23" s="47"/>
      <c r="P23" s="47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</row>
    <row r="24" spans="1:31" ht="15" x14ac:dyDescent="0.25">
      <c r="A24" s="25"/>
      <c r="B24" s="26" t="s">
        <v>101</v>
      </c>
      <c r="C24" s="29" t="s">
        <v>137</v>
      </c>
      <c r="D24" s="26" t="s">
        <v>3</v>
      </c>
      <c r="E24" s="30">
        <v>180000</v>
      </c>
      <c r="F24" s="30">
        <v>215000</v>
      </c>
      <c r="G24" s="30">
        <v>180000</v>
      </c>
      <c r="H24" s="31"/>
      <c r="I24" s="31">
        <v>0</v>
      </c>
      <c r="J24" s="31">
        <f t="shared" si="1"/>
        <v>83.7</v>
      </c>
      <c r="K24" s="32"/>
      <c r="L24" s="46"/>
      <c r="M24" s="47"/>
      <c r="N24" s="47"/>
      <c r="O24" s="47"/>
      <c r="P24" s="47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</row>
    <row r="25" spans="1:31" ht="15" x14ac:dyDescent="0.25">
      <c r="A25" s="25"/>
      <c r="C25" s="44" t="s">
        <v>138</v>
      </c>
      <c r="D25" s="26"/>
      <c r="E25" s="30">
        <f>SUM(E26,E42,E43,E44,E45,E50)</f>
        <v>7578000</v>
      </c>
      <c r="F25" s="41">
        <f>SUM(F26,F42,F43,F44,F45,F50)</f>
        <v>9013000</v>
      </c>
      <c r="G25" s="41">
        <f t="shared" ref="G25:I25" si="4">SUM(G26,G42,G43,G44,G45,G50)</f>
        <v>2001936.0500000005</v>
      </c>
      <c r="H25" s="41">
        <f t="shared" si="4"/>
        <v>869582.36999999988</v>
      </c>
      <c r="I25" s="30">
        <f t="shared" si="4"/>
        <v>657508.51</v>
      </c>
      <c r="J25" s="30">
        <f t="shared" si="1"/>
        <v>22.2</v>
      </c>
      <c r="K25" s="42"/>
      <c r="L25" s="43"/>
      <c r="M25" s="43"/>
      <c r="N25" s="43"/>
      <c r="O25" s="33"/>
      <c r="P25" s="47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</row>
    <row r="26" spans="1:31" ht="15" x14ac:dyDescent="0.25">
      <c r="A26" s="25"/>
      <c r="B26" s="26" t="s">
        <v>22</v>
      </c>
      <c r="C26" s="48" t="s">
        <v>139</v>
      </c>
      <c r="D26" s="48"/>
      <c r="E26" s="41">
        <f>SUM(E27:E41)</f>
        <v>5125000</v>
      </c>
      <c r="F26" s="41">
        <f>SUM(F27:F41)</f>
        <v>6063910</v>
      </c>
      <c r="G26" s="41">
        <f>SUM(G27:G41)</f>
        <v>1452456.7900000005</v>
      </c>
      <c r="H26" s="41">
        <f>SUM(H27:H41)</f>
        <v>351443.63999999996</v>
      </c>
      <c r="I26" s="41">
        <f>SUM(I27:I41)</f>
        <v>657508.51</v>
      </c>
      <c r="J26" s="41">
        <f t="shared" si="1"/>
        <v>24</v>
      </c>
      <c r="K26" s="42"/>
      <c r="L26" s="42"/>
      <c r="M26" s="42"/>
      <c r="N26" s="33"/>
      <c r="O26" s="33"/>
      <c r="P26" s="47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</row>
    <row r="27" spans="1:31" ht="15" x14ac:dyDescent="0.25">
      <c r="A27" s="25"/>
      <c r="B27" s="26"/>
      <c r="C27" s="26" t="s">
        <v>9</v>
      </c>
      <c r="D27" s="26" t="s">
        <v>3</v>
      </c>
      <c r="E27" s="35">
        <v>195000</v>
      </c>
      <c r="F27" s="35">
        <v>195000</v>
      </c>
      <c r="G27" s="35">
        <v>81464.95</v>
      </c>
      <c r="H27" s="36"/>
      <c r="I27" s="36">
        <v>79520.95</v>
      </c>
      <c r="J27" s="36">
        <f t="shared" si="1"/>
        <v>41.8</v>
      </c>
      <c r="K27" s="42"/>
      <c r="L27" s="43"/>
      <c r="M27" s="43"/>
      <c r="N27" s="43"/>
      <c r="O27" s="33"/>
      <c r="P27" s="47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</row>
    <row r="28" spans="1:31" ht="15" x14ac:dyDescent="0.25">
      <c r="A28" s="25"/>
      <c r="B28" s="26"/>
      <c r="C28" s="37" t="s">
        <v>9</v>
      </c>
      <c r="D28" s="37" t="s">
        <v>3</v>
      </c>
      <c r="E28" s="38">
        <v>1700000</v>
      </c>
      <c r="F28" s="38">
        <v>1700000</v>
      </c>
      <c r="G28" s="38">
        <v>461634.71</v>
      </c>
      <c r="H28" s="38"/>
      <c r="I28" s="38">
        <v>450618.71</v>
      </c>
      <c r="J28" s="38">
        <f t="shared" si="1"/>
        <v>27.2</v>
      </c>
      <c r="K28" s="49"/>
      <c r="L28" s="42"/>
      <c r="M28" s="42"/>
      <c r="N28" s="42"/>
      <c r="O28" s="33"/>
      <c r="P28" s="47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pans="1:31" ht="15" x14ac:dyDescent="0.25">
      <c r="A29" s="25"/>
      <c r="B29" s="26"/>
      <c r="C29" s="26" t="s">
        <v>140</v>
      </c>
      <c r="D29" s="26" t="s">
        <v>3</v>
      </c>
      <c r="E29" s="35">
        <v>550000</v>
      </c>
      <c r="F29" s="35">
        <v>550000</v>
      </c>
      <c r="G29" s="35">
        <v>28500</v>
      </c>
      <c r="H29" s="36">
        <v>28500</v>
      </c>
      <c r="I29" s="36">
        <v>0</v>
      </c>
      <c r="J29" s="36">
        <f t="shared" si="1"/>
        <v>5.2</v>
      </c>
      <c r="K29" s="42"/>
      <c r="L29" s="42"/>
      <c r="M29" s="42"/>
      <c r="N29" s="42"/>
      <c r="O29" s="33"/>
      <c r="P29" s="47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</row>
    <row r="30" spans="1:31" ht="15" x14ac:dyDescent="0.25">
      <c r="A30" s="25"/>
      <c r="B30" s="26"/>
      <c r="C30" s="50" t="s">
        <v>102</v>
      </c>
      <c r="D30" s="26" t="s">
        <v>3</v>
      </c>
      <c r="E30" s="51">
        <v>535000</v>
      </c>
      <c r="F30" s="51">
        <v>535000</v>
      </c>
      <c r="G30" s="35">
        <v>17544</v>
      </c>
      <c r="H30" s="36"/>
      <c r="I30" s="36">
        <v>17544</v>
      </c>
      <c r="J30" s="36">
        <f t="shared" si="1"/>
        <v>3.3</v>
      </c>
      <c r="K30" s="42"/>
      <c r="L30" s="42"/>
      <c r="M30" s="42"/>
      <c r="N30" s="33"/>
      <c r="O30" s="33"/>
      <c r="P30" s="47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</row>
    <row r="31" spans="1:31" ht="15" x14ac:dyDescent="0.25">
      <c r="A31" s="25"/>
      <c r="B31" s="26"/>
      <c r="C31" s="50" t="s">
        <v>141</v>
      </c>
      <c r="D31" s="26" t="s">
        <v>3</v>
      </c>
      <c r="E31" s="51">
        <v>470000</v>
      </c>
      <c r="F31" s="51">
        <v>693910</v>
      </c>
      <c r="G31" s="35">
        <v>241915.85</v>
      </c>
      <c r="H31" s="36">
        <v>241915.85</v>
      </c>
      <c r="I31" s="36">
        <v>0</v>
      </c>
      <c r="J31" s="36">
        <f t="shared" si="1"/>
        <v>34.9</v>
      </c>
      <c r="K31" s="32"/>
      <c r="L31" s="46"/>
      <c r="M31" s="47"/>
      <c r="N31" s="47"/>
      <c r="O31" s="47"/>
      <c r="P31" s="47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</row>
    <row r="32" spans="1:31" ht="15" x14ac:dyDescent="0.25">
      <c r="A32" s="25"/>
      <c r="B32" s="26"/>
      <c r="C32" s="50" t="s">
        <v>142</v>
      </c>
      <c r="D32" s="26" t="s">
        <v>3</v>
      </c>
      <c r="E32" s="51">
        <v>350000</v>
      </c>
      <c r="F32" s="51">
        <v>425000</v>
      </c>
      <c r="G32" s="35">
        <v>368181.56</v>
      </c>
      <c r="H32" s="36">
        <v>41223.25</v>
      </c>
      <c r="I32" s="36">
        <v>69304.63</v>
      </c>
      <c r="J32" s="36">
        <f t="shared" si="1"/>
        <v>86.6</v>
      </c>
      <c r="K32" s="32"/>
      <c r="L32" s="46"/>
      <c r="M32" s="46"/>
      <c r="N32" s="46"/>
      <c r="O32" s="47"/>
      <c r="P32" s="47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</row>
    <row r="33" spans="1:31" ht="15" x14ac:dyDescent="0.25">
      <c r="A33" s="25"/>
      <c r="B33" s="26"/>
      <c r="C33" s="52" t="s">
        <v>103</v>
      </c>
      <c r="D33" s="26" t="s">
        <v>3</v>
      </c>
      <c r="E33" s="35">
        <v>300000</v>
      </c>
      <c r="F33" s="35">
        <v>500000</v>
      </c>
      <c r="G33" s="35">
        <v>701.87</v>
      </c>
      <c r="H33" s="36"/>
      <c r="I33" s="36">
        <v>0</v>
      </c>
      <c r="J33" s="36">
        <f t="shared" si="1"/>
        <v>0.1</v>
      </c>
      <c r="K33" s="32"/>
      <c r="L33" s="46"/>
      <c r="M33" s="47"/>
      <c r="N33" s="47"/>
      <c r="O33" s="47"/>
      <c r="P33" s="47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</row>
    <row r="34" spans="1:31" ht="15" x14ac:dyDescent="0.25">
      <c r="A34" s="25"/>
      <c r="B34" s="26"/>
      <c r="C34" s="50" t="s">
        <v>143</v>
      </c>
      <c r="D34" s="26" t="s">
        <v>3</v>
      </c>
      <c r="E34" s="35">
        <v>200000</v>
      </c>
      <c r="F34" s="35">
        <v>550000</v>
      </c>
      <c r="G34" s="35">
        <v>41.87</v>
      </c>
      <c r="H34" s="36"/>
      <c r="I34" s="36">
        <v>0</v>
      </c>
      <c r="J34" s="36">
        <f t="shared" si="1"/>
        <v>0</v>
      </c>
      <c r="K34" s="32"/>
      <c r="L34" s="46"/>
      <c r="M34" s="47"/>
      <c r="N34" s="47"/>
      <c r="O34" s="47"/>
      <c r="P34" s="47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</row>
    <row r="35" spans="1:31" ht="15" x14ac:dyDescent="0.25">
      <c r="A35" s="25"/>
      <c r="B35" s="26"/>
      <c r="C35" s="50" t="s">
        <v>144</v>
      </c>
      <c r="D35" s="26" t="s">
        <v>3</v>
      </c>
      <c r="E35" s="35">
        <v>170000</v>
      </c>
      <c r="F35" s="35">
        <v>170000</v>
      </c>
      <c r="G35" s="35">
        <v>25085.87</v>
      </c>
      <c r="H35" s="36"/>
      <c r="I35" s="36">
        <v>24041.87</v>
      </c>
      <c r="J35" s="36">
        <f t="shared" si="1"/>
        <v>14.8</v>
      </c>
      <c r="K35" s="32"/>
      <c r="L35" s="46"/>
      <c r="M35" s="46"/>
      <c r="N35" s="46"/>
      <c r="O35" s="47"/>
      <c r="P35" s="47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</row>
    <row r="36" spans="1:31" ht="15" x14ac:dyDescent="0.25">
      <c r="A36" s="25"/>
      <c r="B36" s="26"/>
      <c r="C36" s="50" t="s">
        <v>145</v>
      </c>
      <c r="D36" s="26" t="s">
        <v>3</v>
      </c>
      <c r="E36" s="35">
        <v>150000</v>
      </c>
      <c r="F36" s="35">
        <v>150000</v>
      </c>
      <c r="G36" s="35">
        <v>54.87</v>
      </c>
      <c r="H36" s="36"/>
      <c r="I36" s="36">
        <v>0</v>
      </c>
      <c r="J36" s="36">
        <f t="shared" si="1"/>
        <v>0</v>
      </c>
      <c r="K36" s="32"/>
      <c r="L36" s="46"/>
      <c r="M36" s="47"/>
      <c r="N36" s="47"/>
      <c r="O36" s="47"/>
      <c r="P36" s="47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</row>
    <row r="37" spans="1:31" ht="15" x14ac:dyDescent="0.25">
      <c r="A37" s="25"/>
      <c r="B37" s="26"/>
      <c r="C37" s="50" t="s">
        <v>104</v>
      </c>
      <c r="D37" s="26" t="s">
        <v>3</v>
      </c>
      <c r="E37" s="35">
        <v>125000</v>
      </c>
      <c r="F37" s="35">
        <v>85000</v>
      </c>
      <c r="G37" s="35">
        <v>53241.72</v>
      </c>
      <c r="H37" s="36">
        <v>1674</v>
      </c>
      <c r="I37" s="36">
        <v>1674</v>
      </c>
      <c r="J37" s="36">
        <f t="shared" si="1"/>
        <v>62.6</v>
      </c>
      <c r="K37" s="32"/>
      <c r="L37" s="46"/>
      <c r="M37" s="46"/>
      <c r="N37" s="46"/>
      <c r="O37" s="47"/>
      <c r="P37" s="47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</row>
    <row r="38" spans="1:31" ht="15" x14ac:dyDescent="0.25">
      <c r="A38" s="25"/>
      <c r="B38" s="26"/>
      <c r="C38" s="50" t="s">
        <v>146</v>
      </c>
      <c r="D38" s="26" t="s">
        <v>3</v>
      </c>
      <c r="E38" s="35">
        <v>75000</v>
      </c>
      <c r="F38" s="35">
        <v>105000</v>
      </c>
      <c r="G38" s="35">
        <v>76809.17</v>
      </c>
      <c r="H38" s="36">
        <v>654.54</v>
      </c>
      <c r="I38" s="36">
        <v>0</v>
      </c>
      <c r="J38" s="36">
        <f t="shared" si="1"/>
        <v>73.2</v>
      </c>
      <c r="K38" s="32"/>
      <c r="L38" s="46"/>
      <c r="M38" s="47"/>
      <c r="N38" s="47"/>
      <c r="O38" s="47"/>
      <c r="P38" s="47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5" x14ac:dyDescent="0.25">
      <c r="A39" s="25"/>
      <c r="B39" s="26"/>
      <c r="C39" s="50" t="s">
        <v>147</v>
      </c>
      <c r="D39" s="26" t="s">
        <v>3</v>
      </c>
      <c r="E39" s="35">
        <v>210000</v>
      </c>
      <c r="F39" s="35">
        <v>310000</v>
      </c>
      <c r="G39" s="35">
        <v>82476</v>
      </c>
      <c r="H39" s="36">
        <v>37476</v>
      </c>
      <c r="I39" s="36">
        <v>0</v>
      </c>
      <c r="J39" s="36">
        <f t="shared" si="1"/>
        <v>26.6</v>
      </c>
      <c r="K39" s="32"/>
      <c r="L39" s="46"/>
      <c r="M39" s="47"/>
      <c r="N39" s="47"/>
      <c r="O39" s="47"/>
      <c r="P39" s="47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</row>
    <row r="40" spans="1:31" ht="15" x14ac:dyDescent="0.25">
      <c r="A40" s="25"/>
      <c r="B40" s="26"/>
      <c r="C40" s="50" t="s">
        <v>105</v>
      </c>
      <c r="D40" s="26" t="s">
        <v>3</v>
      </c>
      <c r="E40" s="35">
        <v>80000</v>
      </c>
      <c r="F40" s="35">
        <v>80000</v>
      </c>
      <c r="G40" s="35"/>
      <c r="H40" s="36"/>
      <c r="I40" s="36">
        <v>0</v>
      </c>
      <c r="J40" s="36">
        <f t="shared" si="1"/>
        <v>0</v>
      </c>
      <c r="K40" s="32"/>
      <c r="L40" s="46"/>
      <c r="M40" s="47"/>
      <c r="N40" s="47"/>
      <c r="O40" s="47"/>
      <c r="P40" s="47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</row>
    <row r="41" spans="1:31" ht="15" x14ac:dyDescent="0.25">
      <c r="A41" s="25"/>
      <c r="B41" s="26"/>
      <c r="C41" s="50" t="s">
        <v>106</v>
      </c>
      <c r="D41" s="26" t="s">
        <v>3</v>
      </c>
      <c r="E41" s="35">
        <v>15000</v>
      </c>
      <c r="F41" s="35">
        <v>15000</v>
      </c>
      <c r="G41" s="35">
        <v>14804.35</v>
      </c>
      <c r="H41" s="36"/>
      <c r="I41" s="36">
        <v>14804.35</v>
      </c>
      <c r="J41" s="36">
        <f t="shared" si="1"/>
        <v>98.7</v>
      </c>
      <c r="K41" s="32"/>
      <c r="L41" s="46"/>
      <c r="M41" s="47"/>
      <c r="N41" s="47"/>
      <c r="O41" s="47"/>
      <c r="P41" s="47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</row>
    <row r="42" spans="1:31" ht="15" x14ac:dyDescent="0.25">
      <c r="A42" s="25"/>
      <c r="B42" s="26" t="s">
        <v>22</v>
      </c>
      <c r="C42" s="53" t="s">
        <v>148</v>
      </c>
      <c r="D42" s="26" t="s">
        <v>3</v>
      </c>
      <c r="E42" s="30">
        <v>665000</v>
      </c>
      <c r="F42" s="135">
        <f>665000+131090</f>
        <v>796090</v>
      </c>
      <c r="G42" s="30">
        <v>54721.73</v>
      </c>
      <c r="H42" s="30">
        <v>54721.73</v>
      </c>
      <c r="I42" s="30">
        <v>0</v>
      </c>
      <c r="J42" s="30">
        <f t="shared" si="1"/>
        <v>6.9</v>
      </c>
      <c r="K42" s="32"/>
      <c r="L42" s="46"/>
      <c r="M42" s="47"/>
      <c r="N42" s="47"/>
      <c r="O42" s="47"/>
      <c r="P42" s="47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</row>
    <row r="43" spans="1:31" ht="15" x14ac:dyDescent="0.25">
      <c r="A43" s="25"/>
      <c r="B43" s="26" t="s">
        <v>22</v>
      </c>
      <c r="C43" s="136" t="s">
        <v>273</v>
      </c>
      <c r="D43" s="50" t="s">
        <v>3</v>
      </c>
      <c r="E43" s="35"/>
      <c r="F43" s="35">
        <v>111000</v>
      </c>
      <c r="G43" s="35">
        <v>0</v>
      </c>
      <c r="H43" s="36">
        <v>0</v>
      </c>
      <c r="I43" s="36">
        <v>0</v>
      </c>
      <c r="J43" s="31">
        <f t="shared" si="1"/>
        <v>0</v>
      </c>
      <c r="K43" s="32"/>
      <c r="L43" s="46"/>
      <c r="M43" s="47"/>
      <c r="N43" s="47"/>
      <c r="O43" s="47"/>
      <c r="P43" s="47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</row>
    <row r="44" spans="1:31" ht="15" x14ac:dyDescent="0.25">
      <c r="A44" s="25"/>
      <c r="B44" s="26" t="s">
        <v>22</v>
      </c>
      <c r="C44" s="137" t="s">
        <v>273</v>
      </c>
      <c r="D44" s="37" t="s">
        <v>3</v>
      </c>
      <c r="E44" s="38"/>
      <c r="F44" s="38">
        <v>314000</v>
      </c>
      <c r="G44" s="38">
        <v>0</v>
      </c>
      <c r="H44" s="38">
        <v>0</v>
      </c>
      <c r="I44" s="38">
        <v>0</v>
      </c>
      <c r="J44" s="138">
        <f t="shared" si="1"/>
        <v>0</v>
      </c>
      <c r="K44" s="32"/>
      <c r="L44" s="46"/>
      <c r="M44" s="47"/>
      <c r="N44" s="47"/>
      <c r="O44" s="47"/>
      <c r="P44" s="47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</row>
    <row r="45" spans="1:31" ht="14.25" x14ac:dyDescent="0.2">
      <c r="A45" s="25"/>
      <c r="B45" s="26" t="s">
        <v>22</v>
      </c>
      <c r="C45" s="53" t="s">
        <v>149</v>
      </c>
      <c r="D45" s="26" t="s">
        <v>3</v>
      </c>
      <c r="E45" s="30">
        <f>SUM(E46:E49)</f>
        <v>1788000</v>
      </c>
      <c r="F45" s="30">
        <f>SUM(F46:F49)</f>
        <v>1688000</v>
      </c>
      <c r="G45" s="30">
        <f t="shared" ref="G45:I45" si="5">SUM(G46:G49)</f>
        <v>494757.53</v>
      </c>
      <c r="H45" s="30">
        <f t="shared" si="5"/>
        <v>463417</v>
      </c>
      <c r="I45" s="30">
        <f t="shared" si="5"/>
        <v>0</v>
      </c>
      <c r="J45" s="30">
        <f t="shared" si="1"/>
        <v>29.3</v>
      </c>
      <c r="K45" s="54"/>
      <c r="L45" s="46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</row>
    <row r="46" spans="1:31" ht="15" x14ac:dyDescent="0.25">
      <c r="A46" s="25"/>
      <c r="B46" s="26"/>
      <c r="C46" s="50" t="s">
        <v>150</v>
      </c>
      <c r="D46" s="26"/>
      <c r="E46" s="35">
        <v>700000</v>
      </c>
      <c r="F46" s="35">
        <v>560000</v>
      </c>
      <c r="G46" s="35">
        <v>466440.95</v>
      </c>
      <c r="H46" s="36">
        <v>463417</v>
      </c>
      <c r="I46" s="36">
        <v>0</v>
      </c>
      <c r="J46" s="36">
        <f t="shared" si="1"/>
        <v>83.3</v>
      </c>
      <c r="K46" s="32"/>
      <c r="L46" s="46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</row>
    <row r="47" spans="1:31" ht="15" x14ac:dyDescent="0.25">
      <c r="A47" s="25"/>
      <c r="B47" s="26"/>
      <c r="C47" s="37" t="s">
        <v>150</v>
      </c>
      <c r="D47" s="37"/>
      <c r="E47" s="38">
        <v>1088000</v>
      </c>
      <c r="F47" s="38">
        <v>1088000</v>
      </c>
      <c r="G47" s="38"/>
      <c r="H47" s="38"/>
      <c r="I47" s="38">
        <v>0</v>
      </c>
      <c r="J47" s="38">
        <f t="shared" si="1"/>
        <v>0</v>
      </c>
      <c r="K47" s="32"/>
      <c r="L47" s="46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</row>
    <row r="48" spans="1:31" ht="15" x14ac:dyDescent="0.25">
      <c r="A48" s="25"/>
      <c r="B48" s="26"/>
      <c r="C48" s="50" t="s">
        <v>151</v>
      </c>
      <c r="D48" s="50"/>
      <c r="E48" s="51"/>
      <c r="F48" s="51">
        <v>10000</v>
      </c>
      <c r="G48" s="51">
        <v>4247.49</v>
      </c>
      <c r="H48" s="51"/>
      <c r="I48" s="51">
        <v>0</v>
      </c>
      <c r="J48" s="51">
        <f t="shared" si="1"/>
        <v>42.5</v>
      </c>
      <c r="K48" s="32"/>
      <c r="L48" s="46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</row>
    <row r="49" spans="1:31" ht="15" x14ac:dyDescent="0.25">
      <c r="A49" s="25"/>
      <c r="B49" s="26"/>
      <c r="C49" s="37" t="s">
        <v>151</v>
      </c>
      <c r="D49" s="37"/>
      <c r="E49" s="38"/>
      <c r="F49" s="38">
        <v>30000</v>
      </c>
      <c r="G49" s="38">
        <v>24069.09</v>
      </c>
      <c r="H49" s="38"/>
      <c r="I49" s="38">
        <v>0</v>
      </c>
      <c r="J49" s="38">
        <f t="shared" si="1"/>
        <v>80.2</v>
      </c>
      <c r="K49" s="32"/>
      <c r="L49" s="46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</row>
    <row r="50" spans="1:31" ht="15" x14ac:dyDescent="0.25">
      <c r="A50" s="25"/>
      <c r="B50" s="26" t="s">
        <v>22</v>
      </c>
      <c r="C50" s="53" t="s">
        <v>274</v>
      </c>
      <c r="D50" s="50"/>
      <c r="E50" s="51"/>
      <c r="F50" s="135">
        <f>F51</f>
        <v>40000</v>
      </c>
      <c r="G50" s="135">
        <f t="shared" ref="G50:I50" si="6">G51</f>
        <v>0</v>
      </c>
      <c r="H50" s="135">
        <f t="shared" si="6"/>
        <v>0</v>
      </c>
      <c r="I50" s="135">
        <f t="shared" si="6"/>
        <v>0</v>
      </c>
      <c r="J50" s="135">
        <f t="shared" si="1"/>
        <v>0</v>
      </c>
      <c r="K50" s="32"/>
      <c r="L50" s="46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</row>
    <row r="51" spans="1:31" ht="15" x14ac:dyDescent="0.25">
      <c r="A51" s="25"/>
      <c r="B51" s="26"/>
      <c r="C51" s="50" t="s">
        <v>275</v>
      </c>
      <c r="D51" s="50" t="s">
        <v>3</v>
      </c>
      <c r="E51" s="51"/>
      <c r="F51" s="51">
        <v>40000</v>
      </c>
      <c r="G51" s="51">
        <v>0</v>
      </c>
      <c r="H51" s="51"/>
      <c r="I51" s="51">
        <v>0</v>
      </c>
      <c r="J51" s="51">
        <f t="shared" si="1"/>
        <v>0</v>
      </c>
      <c r="K51" s="32"/>
      <c r="L51" s="46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</row>
    <row r="52" spans="1:31" ht="15" x14ac:dyDescent="0.25">
      <c r="A52" s="25"/>
      <c r="B52" s="26" t="s">
        <v>22</v>
      </c>
      <c r="C52" s="44" t="s">
        <v>152</v>
      </c>
      <c r="D52" s="44"/>
      <c r="E52" s="41">
        <f>SUM(E53,E54)</f>
        <v>20000</v>
      </c>
      <c r="F52" s="41">
        <f>SUM(F53,F54)</f>
        <v>20000</v>
      </c>
      <c r="G52" s="41">
        <f t="shared" ref="G52:I52" si="7">SUM(G53,G54)</f>
        <v>0</v>
      </c>
      <c r="H52" s="41">
        <f t="shared" si="7"/>
        <v>0</v>
      </c>
      <c r="I52" s="41">
        <f t="shared" si="7"/>
        <v>0</v>
      </c>
      <c r="J52" s="41">
        <f t="shared" si="1"/>
        <v>0</v>
      </c>
      <c r="K52" s="32"/>
      <c r="L52" s="46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</row>
    <row r="53" spans="1:31" ht="15" x14ac:dyDescent="0.25">
      <c r="A53" s="25"/>
      <c r="B53" s="26"/>
      <c r="C53" s="26" t="s">
        <v>153</v>
      </c>
      <c r="D53" s="26" t="s">
        <v>3</v>
      </c>
      <c r="E53" s="35">
        <v>5000</v>
      </c>
      <c r="F53" s="35">
        <v>5000</v>
      </c>
      <c r="G53" s="35">
        <v>0</v>
      </c>
      <c r="H53" s="36">
        <v>0</v>
      </c>
      <c r="I53" s="36">
        <v>0</v>
      </c>
      <c r="J53" s="36">
        <f t="shared" si="1"/>
        <v>0</v>
      </c>
      <c r="K53" s="42"/>
      <c r="L53" s="43"/>
      <c r="M53" s="34"/>
      <c r="N53" s="34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</row>
    <row r="54" spans="1:31" ht="24" x14ac:dyDescent="0.25">
      <c r="A54" s="25"/>
      <c r="B54" s="26"/>
      <c r="C54" s="45" t="s">
        <v>154</v>
      </c>
      <c r="D54" s="26" t="s">
        <v>3</v>
      </c>
      <c r="E54" s="35">
        <v>15000</v>
      </c>
      <c r="F54" s="35">
        <v>15000</v>
      </c>
      <c r="G54" s="35">
        <v>0</v>
      </c>
      <c r="H54" s="36">
        <v>0</v>
      </c>
      <c r="I54" s="36">
        <v>0</v>
      </c>
      <c r="J54" s="36">
        <f t="shared" si="1"/>
        <v>0</v>
      </c>
      <c r="K54" s="42"/>
      <c r="L54" s="43"/>
      <c r="M54" s="43"/>
      <c r="N54" s="43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</row>
    <row r="55" spans="1:31" s="146" customFormat="1" ht="15" x14ac:dyDescent="0.25">
      <c r="A55" s="139"/>
      <c r="B55" s="140"/>
      <c r="C55" s="141" t="s">
        <v>155</v>
      </c>
      <c r="D55" s="141"/>
      <c r="E55" s="142">
        <f>SUM(E56:E57)</f>
        <v>96125</v>
      </c>
      <c r="F55" s="142">
        <f>SUM(F56:F57)</f>
        <v>96125</v>
      </c>
      <c r="G55" s="142">
        <f t="shared" ref="G55:I55" si="8">SUM(G56:G57)</f>
        <v>0</v>
      </c>
      <c r="H55" s="142">
        <f t="shared" si="8"/>
        <v>0</v>
      </c>
      <c r="I55" s="142">
        <f t="shared" si="8"/>
        <v>0</v>
      </c>
      <c r="J55" s="142">
        <f t="shared" si="1"/>
        <v>0</v>
      </c>
      <c r="K55" s="143"/>
      <c r="L55" s="144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</row>
    <row r="56" spans="1:31" ht="15" x14ac:dyDescent="0.25">
      <c r="A56" s="25"/>
      <c r="B56" s="26" t="s">
        <v>276</v>
      </c>
      <c r="C56" s="26" t="s">
        <v>156</v>
      </c>
      <c r="D56" s="26" t="s">
        <v>4</v>
      </c>
      <c r="E56" s="35">
        <v>85000</v>
      </c>
      <c r="F56" s="35">
        <v>85000</v>
      </c>
      <c r="G56" s="35">
        <v>0</v>
      </c>
      <c r="H56" s="35">
        <v>0</v>
      </c>
      <c r="I56" s="35">
        <v>0</v>
      </c>
      <c r="J56" s="35">
        <f t="shared" si="1"/>
        <v>0</v>
      </c>
      <c r="K56" s="32"/>
      <c r="L56" s="46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</row>
    <row r="57" spans="1:31" ht="24" x14ac:dyDescent="0.25">
      <c r="A57" s="25"/>
      <c r="B57" s="26" t="s">
        <v>276</v>
      </c>
      <c r="C57" s="45" t="s">
        <v>157</v>
      </c>
      <c r="D57" s="26" t="s">
        <v>4</v>
      </c>
      <c r="E57" s="35">
        <v>11125</v>
      </c>
      <c r="F57" s="35">
        <v>11125</v>
      </c>
      <c r="G57" s="35">
        <v>0</v>
      </c>
      <c r="H57" s="35">
        <v>0</v>
      </c>
      <c r="I57" s="35">
        <v>0</v>
      </c>
      <c r="J57" s="35">
        <f t="shared" si="1"/>
        <v>0</v>
      </c>
      <c r="K57" s="32"/>
      <c r="L57" s="46"/>
      <c r="M57" s="46"/>
      <c r="N57" s="46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</row>
    <row r="58" spans="1:31" ht="15" x14ac:dyDescent="0.25">
      <c r="A58" s="25"/>
      <c r="B58" s="26"/>
      <c r="C58" s="44" t="s">
        <v>158</v>
      </c>
      <c r="D58" s="26"/>
      <c r="E58" s="30">
        <f>SUM(E59:E68)</f>
        <v>7931723</v>
      </c>
      <c r="F58" s="30">
        <f>SUM(F59:F68)</f>
        <v>8068089</v>
      </c>
      <c r="G58" s="30">
        <f>SUM(G59:G68)</f>
        <v>359181</v>
      </c>
      <c r="H58" s="30">
        <f>SUM(H59:H68)</f>
        <v>84956</v>
      </c>
      <c r="I58" s="30">
        <f>SUM(I59:I68)</f>
        <v>69322.239999999991</v>
      </c>
      <c r="J58" s="30">
        <f t="shared" si="1"/>
        <v>4.5</v>
      </c>
      <c r="K58" s="32"/>
      <c r="L58" s="46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</row>
    <row r="59" spans="1:31" ht="24" x14ac:dyDescent="0.25">
      <c r="A59" s="25"/>
      <c r="B59" s="26" t="s">
        <v>25</v>
      </c>
      <c r="C59" s="55" t="s">
        <v>159</v>
      </c>
      <c r="D59" s="37" t="s">
        <v>4</v>
      </c>
      <c r="E59" s="38">
        <v>3400000</v>
      </c>
      <c r="F59" s="38">
        <v>3400000</v>
      </c>
      <c r="G59" s="38">
        <v>0</v>
      </c>
      <c r="H59" s="39">
        <v>0</v>
      </c>
      <c r="I59" s="39">
        <v>0</v>
      </c>
      <c r="J59" s="39">
        <f t="shared" si="1"/>
        <v>0</v>
      </c>
      <c r="K59" s="32"/>
      <c r="L59" s="46"/>
      <c r="M59" s="46"/>
      <c r="N59" s="46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</row>
    <row r="60" spans="1:31" ht="24" x14ac:dyDescent="0.25">
      <c r="A60" s="25"/>
      <c r="B60" s="26" t="s">
        <v>22</v>
      </c>
      <c r="C60" s="45" t="s">
        <v>107</v>
      </c>
      <c r="D60" s="26" t="s">
        <v>3</v>
      </c>
      <c r="E60" s="35">
        <v>725238</v>
      </c>
      <c r="F60" s="35">
        <v>725238</v>
      </c>
      <c r="G60" s="35">
        <v>36614</v>
      </c>
      <c r="H60" s="36">
        <v>1934</v>
      </c>
      <c r="I60" s="36">
        <v>0</v>
      </c>
      <c r="J60" s="36">
        <f t="shared" si="1"/>
        <v>5</v>
      </c>
      <c r="K60" s="32"/>
      <c r="L60" s="46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</row>
    <row r="61" spans="1:31" ht="24" x14ac:dyDescent="0.25">
      <c r="A61" s="25"/>
      <c r="B61" s="26" t="s">
        <v>22</v>
      </c>
      <c r="C61" s="55" t="s">
        <v>107</v>
      </c>
      <c r="D61" s="37" t="s">
        <v>3</v>
      </c>
      <c r="E61" s="38">
        <v>2083485</v>
      </c>
      <c r="F61" s="38">
        <v>2083485</v>
      </c>
      <c r="G61" s="38">
        <v>0</v>
      </c>
      <c r="H61" s="38">
        <v>0</v>
      </c>
      <c r="I61" s="38">
        <v>0</v>
      </c>
      <c r="J61" s="38">
        <f t="shared" si="1"/>
        <v>0</v>
      </c>
      <c r="K61" s="32"/>
      <c r="L61" s="46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</row>
    <row r="62" spans="1:31" ht="15" x14ac:dyDescent="0.25">
      <c r="A62" s="25"/>
      <c r="B62" s="26" t="s">
        <v>25</v>
      </c>
      <c r="C62" s="55" t="s">
        <v>108</v>
      </c>
      <c r="D62" s="37" t="s">
        <v>3</v>
      </c>
      <c r="E62" s="38">
        <v>670000</v>
      </c>
      <c r="F62" s="38">
        <v>670000</v>
      </c>
      <c r="G62" s="38">
        <v>0</v>
      </c>
      <c r="H62" s="38">
        <v>0</v>
      </c>
      <c r="I62" s="38">
        <v>0</v>
      </c>
      <c r="J62" s="38">
        <f t="shared" si="1"/>
        <v>0</v>
      </c>
      <c r="K62" s="32"/>
      <c r="L62" s="46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</row>
    <row r="63" spans="1:31" ht="15" x14ac:dyDescent="0.25">
      <c r="A63" s="25"/>
      <c r="B63" s="26" t="s">
        <v>21</v>
      </c>
      <c r="C63" s="56" t="s">
        <v>160</v>
      </c>
      <c r="D63" s="26" t="s">
        <v>3</v>
      </c>
      <c r="E63" s="35">
        <v>562000</v>
      </c>
      <c r="F63" s="35">
        <v>562000</v>
      </c>
      <c r="G63" s="35">
        <v>0</v>
      </c>
      <c r="H63" s="36"/>
      <c r="I63" s="36">
        <v>0</v>
      </c>
      <c r="J63" s="36">
        <f t="shared" si="1"/>
        <v>0</v>
      </c>
      <c r="K63" s="32"/>
      <c r="L63" s="46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</row>
    <row r="64" spans="1:31" ht="15" x14ac:dyDescent="0.25">
      <c r="A64" s="25"/>
      <c r="B64" s="26" t="s">
        <v>21</v>
      </c>
      <c r="C64" s="27" t="s">
        <v>161</v>
      </c>
      <c r="D64" s="26" t="s">
        <v>3</v>
      </c>
      <c r="E64" s="35">
        <v>284000</v>
      </c>
      <c r="F64" s="35">
        <v>393296</v>
      </c>
      <c r="G64" s="35">
        <v>200708</v>
      </c>
      <c r="H64" s="36">
        <v>33000</v>
      </c>
      <c r="I64" s="36">
        <v>52372.56</v>
      </c>
      <c r="J64" s="36">
        <f t="shared" si="1"/>
        <v>51</v>
      </c>
      <c r="K64" s="32"/>
      <c r="L64" s="46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</row>
    <row r="65" spans="1:31" ht="15" x14ac:dyDescent="0.25">
      <c r="A65" s="25"/>
      <c r="B65" s="26" t="s">
        <v>21</v>
      </c>
      <c r="C65" s="27" t="s">
        <v>162</v>
      </c>
      <c r="D65" s="26" t="s">
        <v>3</v>
      </c>
      <c r="E65" s="35">
        <v>100000</v>
      </c>
      <c r="F65" s="35">
        <v>120070</v>
      </c>
      <c r="G65" s="35">
        <v>72194</v>
      </c>
      <c r="H65" s="36">
        <v>357</v>
      </c>
      <c r="I65" s="36">
        <v>16949.68</v>
      </c>
      <c r="J65" s="36">
        <f t="shared" si="1"/>
        <v>60.1</v>
      </c>
      <c r="K65" s="32"/>
      <c r="L65" s="46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</row>
    <row r="66" spans="1:31" ht="15" x14ac:dyDescent="0.25">
      <c r="A66" s="25"/>
      <c r="B66" s="26" t="s">
        <v>21</v>
      </c>
      <c r="C66" s="27" t="s">
        <v>109</v>
      </c>
      <c r="D66" s="26" t="s">
        <v>3</v>
      </c>
      <c r="E66" s="35">
        <v>37000</v>
      </c>
      <c r="F66" s="35">
        <v>44000</v>
      </c>
      <c r="G66" s="35">
        <v>42585</v>
      </c>
      <c r="H66" s="36">
        <v>42585</v>
      </c>
      <c r="I66" s="36">
        <v>0</v>
      </c>
      <c r="J66" s="36">
        <f t="shared" si="1"/>
        <v>96.8</v>
      </c>
      <c r="K66" s="32"/>
      <c r="L66" s="46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</row>
    <row r="67" spans="1:31" ht="15" x14ac:dyDescent="0.25">
      <c r="A67" s="25"/>
      <c r="B67" s="26" t="s">
        <v>21</v>
      </c>
      <c r="C67" s="27" t="s">
        <v>163</v>
      </c>
      <c r="D67" s="26" t="s">
        <v>3</v>
      </c>
      <c r="E67" s="35">
        <v>50000</v>
      </c>
      <c r="F67" s="35">
        <v>50000</v>
      </c>
      <c r="G67" s="35">
        <v>7080</v>
      </c>
      <c r="H67" s="36">
        <v>7080</v>
      </c>
      <c r="I67" s="36">
        <v>0</v>
      </c>
      <c r="J67" s="36">
        <f t="shared" si="1"/>
        <v>14.2</v>
      </c>
      <c r="K67" s="32"/>
      <c r="L67" s="46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</row>
    <row r="68" spans="1:31" ht="15" x14ac:dyDescent="0.25">
      <c r="A68" s="25"/>
      <c r="B68" s="26" t="s">
        <v>21</v>
      </c>
      <c r="C68" s="27" t="s">
        <v>110</v>
      </c>
      <c r="D68" s="26" t="s">
        <v>3</v>
      </c>
      <c r="E68" s="35">
        <v>20000</v>
      </c>
      <c r="F68" s="35">
        <v>20000</v>
      </c>
      <c r="G68" s="35">
        <v>0</v>
      </c>
      <c r="H68" s="36"/>
      <c r="I68" s="36">
        <v>0</v>
      </c>
      <c r="J68" s="36">
        <f t="shared" si="1"/>
        <v>0</v>
      </c>
      <c r="K68" s="32"/>
      <c r="L68" s="46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</row>
    <row r="69" spans="1:31" ht="15" x14ac:dyDescent="0.25">
      <c r="A69" s="25"/>
      <c r="B69" s="26"/>
      <c r="C69" s="57" t="s">
        <v>10</v>
      </c>
      <c r="D69" s="30"/>
      <c r="E69" s="30">
        <f>SUM(E70,E72)</f>
        <v>507000</v>
      </c>
      <c r="F69" s="30">
        <f>SUM(F70,F72)</f>
        <v>622000</v>
      </c>
      <c r="G69" s="30">
        <f>SUM(G70,G72)</f>
        <v>283472.73</v>
      </c>
      <c r="H69" s="30">
        <f>SUM(H70,H72)</f>
        <v>18167.599999999999</v>
      </c>
      <c r="I69" s="30">
        <f>SUM(I70,I72)</f>
        <v>259128.73</v>
      </c>
      <c r="J69" s="30">
        <f t="shared" si="1"/>
        <v>45.6</v>
      </c>
      <c r="K69" s="32"/>
      <c r="L69" s="46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</row>
    <row r="70" spans="1:31" ht="15" x14ac:dyDescent="0.25">
      <c r="A70" s="25"/>
      <c r="B70" s="26" t="s">
        <v>22</v>
      </c>
      <c r="C70" s="41" t="s">
        <v>11</v>
      </c>
      <c r="D70" s="35"/>
      <c r="E70" s="30">
        <f>SUM(E71)</f>
        <v>12000</v>
      </c>
      <c r="F70" s="30">
        <f>SUM(F71)</f>
        <v>12000</v>
      </c>
      <c r="G70" s="35">
        <f>SUM(G71)</f>
        <v>0</v>
      </c>
      <c r="H70" s="30">
        <f>SUM(H71)</f>
        <v>0</v>
      </c>
      <c r="I70" s="30">
        <f>SUM(I71)</f>
        <v>0</v>
      </c>
      <c r="J70" s="30">
        <f t="shared" si="1"/>
        <v>0</v>
      </c>
      <c r="K70" s="32"/>
      <c r="L70" s="46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</row>
    <row r="71" spans="1:31" ht="15" x14ac:dyDescent="0.25">
      <c r="A71" s="25"/>
      <c r="B71" s="26"/>
      <c r="C71" s="35" t="s">
        <v>164</v>
      </c>
      <c r="D71" s="35" t="s">
        <v>4</v>
      </c>
      <c r="E71" s="35">
        <v>12000</v>
      </c>
      <c r="F71" s="35">
        <v>12000</v>
      </c>
      <c r="G71" s="35">
        <v>0</v>
      </c>
      <c r="H71" s="36"/>
      <c r="I71" s="36">
        <v>0</v>
      </c>
      <c r="J71" s="36">
        <f t="shared" si="1"/>
        <v>0</v>
      </c>
      <c r="K71" s="32"/>
      <c r="L71" s="46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</row>
    <row r="72" spans="1:31" ht="15" x14ac:dyDescent="0.25">
      <c r="A72" s="25"/>
      <c r="B72" s="26"/>
      <c r="C72" s="41" t="s">
        <v>165</v>
      </c>
      <c r="D72" s="35"/>
      <c r="E72" s="30">
        <f>SUM(E73:E82)</f>
        <v>495000</v>
      </c>
      <c r="F72" s="30">
        <f>SUM(F73:F82)</f>
        <v>610000</v>
      </c>
      <c r="G72" s="30">
        <f>SUM(G73:G82)</f>
        <v>283472.73</v>
      </c>
      <c r="H72" s="30">
        <f>SUM(H73:H82)</f>
        <v>18167.599999999999</v>
      </c>
      <c r="I72" s="30">
        <f>SUM(I73:I82)</f>
        <v>259128.73</v>
      </c>
      <c r="J72" s="30">
        <f t="shared" si="1"/>
        <v>46.5</v>
      </c>
      <c r="K72" s="32"/>
      <c r="L72" s="46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</row>
    <row r="73" spans="1:31" ht="15" x14ac:dyDescent="0.25">
      <c r="A73" s="25"/>
      <c r="B73" s="26" t="s">
        <v>22</v>
      </c>
      <c r="C73" s="35" t="s">
        <v>166</v>
      </c>
      <c r="D73" s="35" t="s">
        <v>3</v>
      </c>
      <c r="E73" s="35">
        <v>285000</v>
      </c>
      <c r="F73" s="35">
        <v>285000</v>
      </c>
      <c r="G73" s="35">
        <v>258475.93</v>
      </c>
      <c r="H73" s="36">
        <v>7290</v>
      </c>
      <c r="I73" s="36">
        <v>248789.53</v>
      </c>
      <c r="J73" s="36">
        <f t="shared" si="1"/>
        <v>90.7</v>
      </c>
      <c r="K73" s="32"/>
      <c r="L73" s="46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</row>
    <row r="74" spans="1:31" ht="15" x14ac:dyDescent="0.25">
      <c r="A74" s="25"/>
      <c r="B74" s="26" t="s">
        <v>22</v>
      </c>
      <c r="C74" s="35" t="s">
        <v>167</v>
      </c>
      <c r="D74" s="35" t="s">
        <v>3</v>
      </c>
      <c r="E74" s="35">
        <v>40000</v>
      </c>
      <c r="F74" s="35">
        <v>40000</v>
      </c>
      <c r="G74" s="35"/>
      <c r="H74" s="36"/>
      <c r="I74" s="36">
        <v>0</v>
      </c>
      <c r="J74" s="36">
        <f t="shared" si="1"/>
        <v>0</v>
      </c>
      <c r="K74" s="32"/>
      <c r="L74" s="46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</row>
    <row r="75" spans="1:31" ht="15" x14ac:dyDescent="0.25">
      <c r="A75" s="25"/>
      <c r="B75" s="26" t="s">
        <v>22</v>
      </c>
      <c r="C75" s="58" t="s">
        <v>168</v>
      </c>
      <c r="D75" s="58" t="s">
        <v>3</v>
      </c>
      <c r="E75" s="58">
        <v>40000</v>
      </c>
      <c r="F75" s="58">
        <v>40000</v>
      </c>
      <c r="G75" s="58"/>
      <c r="H75" s="147"/>
      <c r="I75" s="147">
        <v>0</v>
      </c>
      <c r="J75" s="147">
        <f t="shared" si="1"/>
        <v>0</v>
      </c>
      <c r="K75" s="32"/>
      <c r="L75" s="46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</row>
    <row r="76" spans="1:31" ht="15" x14ac:dyDescent="0.25">
      <c r="A76" s="25"/>
      <c r="B76" s="26" t="s">
        <v>22</v>
      </c>
      <c r="C76" s="35" t="s">
        <v>169</v>
      </c>
      <c r="D76" s="35" t="s">
        <v>3</v>
      </c>
      <c r="E76" s="35">
        <v>35000</v>
      </c>
      <c r="F76" s="35">
        <v>35000</v>
      </c>
      <c r="G76" s="35"/>
      <c r="H76" s="36"/>
      <c r="I76" s="36">
        <v>0</v>
      </c>
      <c r="J76" s="36">
        <f t="shared" si="1"/>
        <v>0</v>
      </c>
      <c r="K76" s="32"/>
      <c r="L76" s="46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</row>
    <row r="77" spans="1:31" ht="15" x14ac:dyDescent="0.25">
      <c r="A77" s="25"/>
      <c r="B77" s="26" t="s">
        <v>22</v>
      </c>
      <c r="C77" s="35" t="s">
        <v>170</v>
      </c>
      <c r="D77" s="35" t="s">
        <v>3</v>
      </c>
      <c r="E77" s="35">
        <v>30000</v>
      </c>
      <c r="F77" s="35">
        <v>30000</v>
      </c>
      <c r="G77" s="35"/>
      <c r="H77" s="36"/>
      <c r="I77" s="36">
        <v>0</v>
      </c>
      <c r="J77" s="36">
        <f t="shared" si="1"/>
        <v>0</v>
      </c>
      <c r="K77" s="32"/>
      <c r="L77" s="46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</row>
    <row r="78" spans="1:31" ht="15" x14ac:dyDescent="0.25">
      <c r="A78" s="25"/>
      <c r="B78" s="26" t="s">
        <v>22</v>
      </c>
      <c r="C78" s="35" t="s">
        <v>171</v>
      </c>
      <c r="D78" s="35" t="s">
        <v>3</v>
      </c>
      <c r="E78" s="35"/>
      <c r="F78" s="35">
        <v>25000</v>
      </c>
      <c r="G78" s="35">
        <v>3780</v>
      </c>
      <c r="H78" s="36"/>
      <c r="I78" s="36">
        <v>0</v>
      </c>
      <c r="J78" s="36">
        <f t="shared" ref="J78:J145" si="9">ROUND(G78/F78*100,1)</f>
        <v>15.1</v>
      </c>
      <c r="K78" s="32"/>
      <c r="L78" s="46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</row>
    <row r="79" spans="1:31" ht="15" x14ac:dyDescent="0.25">
      <c r="A79" s="25"/>
      <c r="B79" s="26" t="s">
        <v>22</v>
      </c>
      <c r="C79" s="35" t="s">
        <v>111</v>
      </c>
      <c r="D79" s="35" t="s">
        <v>3</v>
      </c>
      <c r="E79" s="35">
        <v>20000</v>
      </c>
      <c r="F79" s="35">
        <v>20000</v>
      </c>
      <c r="G79" s="35"/>
      <c r="H79" s="36"/>
      <c r="I79" s="36">
        <v>0</v>
      </c>
      <c r="J79" s="36">
        <f t="shared" si="9"/>
        <v>0</v>
      </c>
      <c r="K79" s="32"/>
      <c r="L79" s="46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</row>
    <row r="80" spans="1:31" ht="15" x14ac:dyDescent="0.25">
      <c r="A80" s="25"/>
      <c r="B80" s="26" t="s">
        <v>22</v>
      </c>
      <c r="C80" s="35" t="s">
        <v>172</v>
      </c>
      <c r="D80" s="35" t="s">
        <v>3</v>
      </c>
      <c r="E80" s="35"/>
      <c r="F80" s="35">
        <v>15000</v>
      </c>
      <c r="G80" s="35">
        <v>12616.8</v>
      </c>
      <c r="H80" s="36">
        <v>6177.6</v>
      </c>
      <c r="I80" s="36">
        <v>6439.2</v>
      </c>
      <c r="J80" s="36">
        <f t="shared" si="9"/>
        <v>84.1</v>
      </c>
      <c r="K80" s="32"/>
      <c r="L80" s="46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</row>
    <row r="81" spans="1:31" ht="15" x14ac:dyDescent="0.25">
      <c r="A81" s="25"/>
      <c r="B81" s="26" t="s">
        <v>22</v>
      </c>
      <c r="C81" s="35" t="s">
        <v>277</v>
      </c>
      <c r="D81" s="35" t="s">
        <v>3</v>
      </c>
      <c r="E81" s="35"/>
      <c r="F81" s="35">
        <v>100000</v>
      </c>
      <c r="G81" s="35"/>
      <c r="H81" s="36"/>
      <c r="I81" s="36">
        <v>0</v>
      </c>
      <c r="J81" s="36">
        <f t="shared" si="9"/>
        <v>0</v>
      </c>
      <c r="K81" s="32"/>
      <c r="L81" s="46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</row>
    <row r="82" spans="1:31" ht="15" x14ac:dyDescent="0.25">
      <c r="A82" s="25"/>
      <c r="B82" s="26" t="s">
        <v>22</v>
      </c>
      <c r="C82" s="35" t="s">
        <v>173</v>
      </c>
      <c r="D82" s="35" t="s">
        <v>3</v>
      </c>
      <c r="E82" s="35">
        <v>45000</v>
      </c>
      <c r="F82" s="35">
        <v>20000</v>
      </c>
      <c r="G82" s="35">
        <v>8600</v>
      </c>
      <c r="H82" s="36">
        <v>4700</v>
      </c>
      <c r="I82" s="36">
        <v>3900</v>
      </c>
      <c r="J82" s="36">
        <f t="shared" si="9"/>
        <v>43</v>
      </c>
      <c r="K82" s="32"/>
      <c r="L82" s="46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</row>
    <row r="83" spans="1:31" ht="15" x14ac:dyDescent="0.25">
      <c r="A83" s="25"/>
      <c r="B83" s="26"/>
      <c r="C83" s="30" t="s">
        <v>174</v>
      </c>
      <c r="D83" s="30"/>
      <c r="E83" s="30">
        <f>SUM(E84,E93,E96,E101)</f>
        <v>1502025</v>
      </c>
      <c r="F83" s="30">
        <f>SUM(F84,F93,F96,F101)</f>
        <v>1990335</v>
      </c>
      <c r="G83" s="30">
        <f>SUM(G84,G93,G96,G101)</f>
        <v>301228.99</v>
      </c>
      <c r="H83" s="30">
        <f>SUM(H84,H93,H96,H101)</f>
        <v>91579.920000000013</v>
      </c>
      <c r="I83" s="30">
        <f>SUM(I84,I93,I96,I101)</f>
        <v>92161.61</v>
      </c>
      <c r="J83" s="30">
        <f t="shared" si="9"/>
        <v>15.1</v>
      </c>
      <c r="K83" s="32"/>
      <c r="L83" s="46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</row>
    <row r="84" spans="1:31" ht="15" x14ac:dyDescent="0.25">
      <c r="A84" s="25"/>
      <c r="B84" s="26"/>
      <c r="C84" s="41" t="s">
        <v>12</v>
      </c>
      <c r="D84" s="41"/>
      <c r="E84" s="41">
        <f>SUM(E85:E92)</f>
        <v>1240000</v>
      </c>
      <c r="F84" s="41">
        <f>SUM(F85:F92)</f>
        <v>1415630</v>
      </c>
      <c r="G84" s="41">
        <f>SUM(G85:G92)</f>
        <v>217705</v>
      </c>
      <c r="H84" s="41">
        <f>SUM(H85:H92)</f>
        <v>49375</v>
      </c>
      <c r="I84" s="41">
        <f>SUM(I85:I92)</f>
        <v>58790.54</v>
      </c>
      <c r="J84" s="41">
        <f t="shared" si="9"/>
        <v>15.4</v>
      </c>
      <c r="K84" s="32"/>
      <c r="L84" s="46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</row>
    <row r="85" spans="1:31" ht="15" x14ac:dyDescent="0.25">
      <c r="A85" s="25"/>
      <c r="B85" s="26" t="s">
        <v>21</v>
      </c>
      <c r="C85" s="35" t="s">
        <v>175</v>
      </c>
      <c r="D85" s="35" t="s">
        <v>3</v>
      </c>
      <c r="E85" s="35">
        <v>150000</v>
      </c>
      <c r="F85" s="35">
        <v>225000</v>
      </c>
      <c r="G85" s="35">
        <v>84393</v>
      </c>
      <c r="H85" s="35">
        <v>2704</v>
      </c>
      <c r="I85" s="35">
        <v>36187.22</v>
      </c>
      <c r="J85" s="35">
        <f t="shared" si="9"/>
        <v>37.5</v>
      </c>
      <c r="K85" s="32"/>
      <c r="L85" s="46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</row>
    <row r="86" spans="1:31" ht="25.5" customHeight="1" x14ac:dyDescent="0.25">
      <c r="A86" s="25"/>
      <c r="B86" s="26" t="s">
        <v>21</v>
      </c>
      <c r="C86" s="59" t="s">
        <v>176</v>
      </c>
      <c r="D86" s="35" t="s">
        <v>3</v>
      </c>
      <c r="E86" s="35">
        <v>700000</v>
      </c>
      <c r="F86" s="35">
        <v>700000</v>
      </c>
      <c r="G86" s="35">
        <v>65520</v>
      </c>
      <c r="H86" s="35">
        <v>20520</v>
      </c>
      <c r="I86" s="35">
        <v>3960</v>
      </c>
      <c r="J86" s="35">
        <f t="shared" si="9"/>
        <v>9.4</v>
      </c>
      <c r="K86" s="32"/>
      <c r="L86" s="46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</row>
    <row r="87" spans="1:31" ht="15" x14ac:dyDescent="0.25">
      <c r="A87" s="25"/>
      <c r="B87" s="26" t="s">
        <v>21</v>
      </c>
      <c r="C87" s="60" t="s">
        <v>177</v>
      </c>
      <c r="D87" s="35" t="s">
        <v>4</v>
      </c>
      <c r="E87" s="35">
        <v>310000</v>
      </c>
      <c r="F87" s="35">
        <v>310000</v>
      </c>
      <c r="G87" s="35">
        <v>27138</v>
      </c>
      <c r="H87" s="35">
        <v>15787</v>
      </c>
      <c r="I87" s="35">
        <v>0</v>
      </c>
      <c r="J87" s="35">
        <f t="shared" si="9"/>
        <v>8.8000000000000007</v>
      </c>
      <c r="K87" s="32"/>
      <c r="L87" s="3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</row>
    <row r="88" spans="1:31" ht="15" x14ac:dyDescent="0.25">
      <c r="A88" s="25"/>
      <c r="B88" s="26" t="s">
        <v>21</v>
      </c>
      <c r="C88" s="51" t="s">
        <v>178</v>
      </c>
      <c r="D88" s="35" t="s">
        <v>3</v>
      </c>
      <c r="E88" s="35">
        <v>80000</v>
      </c>
      <c r="F88" s="35">
        <v>70000</v>
      </c>
      <c r="G88" s="35">
        <v>30604</v>
      </c>
      <c r="H88" s="35">
        <v>10364</v>
      </c>
      <c r="I88" s="35">
        <v>8863.32</v>
      </c>
      <c r="J88" s="35">
        <f t="shared" si="9"/>
        <v>43.7</v>
      </c>
      <c r="K88" s="32"/>
      <c r="L88" s="3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</row>
    <row r="89" spans="1:31" ht="15" x14ac:dyDescent="0.25">
      <c r="A89" s="25"/>
      <c r="B89" s="26" t="s">
        <v>21</v>
      </c>
      <c r="C89" s="51" t="s">
        <v>278</v>
      </c>
      <c r="D89" s="35" t="s">
        <v>3</v>
      </c>
      <c r="E89" s="35"/>
      <c r="F89" s="35">
        <v>30000</v>
      </c>
      <c r="G89" s="35">
        <v>300</v>
      </c>
      <c r="H89" s="35"/>
      <c r="I89" s="35">
        <v>30</v>
      </c>
      <c r="J89" s="35">
        <f t="shared" si="9"/>
        <v>1</v>
      </c>
      <c r="K89" s="32"/>
      <c r="L89" s="3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</row>
    <row r="90" spans="1:31" ht="15" x14ac:dyDescent="0.25">
      <c r="A90" s="25"/>
      <c r="B90" s="26" t="s">
        <v>21</v>
      </c>
      <c r="C90" s="51" t="s">
        <v>279</v>
      </c>
      <c r="D90" s="35" t="s">
        <v>4</v>
      </c>
      <c r="E90" s="35"/>
      <c r="F90" s="35">
        <v>15000</v>
      </c>
      <c r="G90" s="35">
        <v>0</v>
      </c>
      <c r="H90" s="35">
        <v>0</v>
      </c>
      <c r="I90" s="35">
        <v>0</v>
      </c>
      <c r="J90" s="35">
        <f t="shared" si="9"/>
        <v>0</v>
      </c>
      <c r="K90" s="32"/>
      <c r="L90" s="3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</row>
    <row r="91" spans="1:31" ht="15" x14ac:dyDescent="0.25">
      <c r="A91" s="25"/>
      <c r="B91" s="26" t="s">
        <v>21</v>
      </c>
      <c r="C91" s="38" t="s">
        <v>279</v>
      </c>
      <c r="D91" s="38" t="s">
        <v>4</v>
      </c>
      <c r="E91" s="38"/>
      <c r="F91" s="38">
        <v>55630</v>
      </c>
      <c r="G91" s="38">
        <v>0</v>
      </c>
      <c r="H91" s="38">
        <v>0</v>
      </c>
      <c r="I91" s="38">
        <v>0</v>
      </c>
      <c r="J91" s="38">
        <f t="shared" si="9"/>
        <v>0</v>
      </c>
      <c r="K91" s="32"/>
      <c r="L91" s="3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</row>
    <row r="92" spans="1:31" ht="15" x14ac:dyDescent="0.25">
      <c r="A92" s="25"/>
      <c r="B92" s="26" t="s">
        <v>21</v>
      </c>
      <c r="C92" s="51" t="s">
        <v>280</v>
      </c>
      <c r="D92" s="35" t="s">
        <v>3</v>
      </c>
      <c r="E92" s="35"/>
      <c r="F92" s="35">
        <v>10000</v>
      </c>
      <c r="G92" s="35">
        <v>9750</v>
      </c>
      <c r="H92" s="35">
        <v>0</v>
      </c>
      <c r="I92" s="35">
        <v>9750</v>
      </c>
      <c r="J92" s="35">
        <f t="shared" si="9"/>
        <v>97.5</v>
      </c>
      <c r="K92" s="32"/>
      <c r="L92" s="46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</row>
    <row r="93" spans="1:31" ht="15" x14ac:dyDescent="0.25">
      <c r="A93" s="25"/>
      <c r="B93" s="26"/>
      <c r="C93" s="61" t="s">
        <v>112</v>
      </c>
      <c r="D93" s="35"/>
      <c r="E93" s="30">
        <f>SUM(E94)</f>
        <v>97625</v>
      </c>
      <c r="F93" s="30">
        <f>SUM(F94,F95)</f>
        <v>103305</v>
      </c>
      <c r="G93" s="30">
        <f>SUM(G94,G95)</f>
        <v>3976</v>
      </c>
      <c r="H93" s="30">
        <f t="shared" ref="H93:I93" si="10">SUM(H94,H95)</f>
        <v>0</v>
      </c>
      <c r="I93" s="30">
        <f t="shared" si="10"/>
        <v>0</v>
      </c>
      <c r="J93" s="30">
        <f t="shared" si="9"/>
        <v>3.8</v>
      </c>
      <c r="K93" s="32"/>
      <c r="L93" s="46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</row>
    <row r="94" spans="1:31" ht="15" x14ac:dyDescent="0.25">
      <c r="A94" s="25"/>
      <c r="B94" s="26" t="s">
        <v>22</v>
      </c>
      <c r="C94" s="51" t="s">
        <v>179</v>
      </c>
      <c r="D94" s="35" t="s">
        <v>3</v>
      </c>
      <c r="E94" s="35">
        <v>97625</v>
      </c>
      <c r="F94" s="35">
        <v>97625</v>
      </c>
      <c r="G94" s="35">
        <v>0</v>
      </c>
      <c r="H94" s="36">
        <v>0</v>
      </c>
      <c r="I94" s="36">
        <v>0</v>
      </c>
      <c r="J94" s="36">
        <f t="shared" si="9"/>
        <v>0</v>
      </c>
      <c r="K94" s="32"/>
      <c r="L94" s="46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</row>
    <row r="95" spans="1:31" ht="15" x14ac:dyDescent="0.25">
      <c r="A95" s="25"/>
      <c r="B95" s="26" t="s">
        <v>22</v>
      </c>
      <c r="C95" s="51" t="s">
        <v>180</v>
      </c>
      <c r="D95" s="35" t="s">
        <v>4</v>
      </c>
      <c r="E95" s="35"/>
      <c r="F95" s="35">
        <v>5680</v>
      </c>
      <c r="G95" s="35">
        <v>3976</v>
      </c>
      <c r="H95" s="36">
        <v>0</v>
      </c>
      <c r="I95" s="36">
        <v>0</v>
      </c>
      <c r="J95" s="36">
        <f t="shared" si="9"/>
        <v>70</v>
      </c>
      <c r="K95" s="32"/>
      <c r="L95" s="46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</row>
    <row r="96" spans="1:31" ht="18" customHeight="1" x14ac:dyDescent="0.25">
      <c r="A96" s="25"/>
      <c r="B96" s="26"/>
      <c r="C96" s="61" t="s">
        <v>13</v>
      </c>
      <c r="D96" s="30"/>
      <c r="E96" s="41">
        <f>SUM(E97:E100)</f>
        <v>105000</v>
      </c>
      <c r="F96" s="41">
        <f>SUM(F97:F100)</f>
        <v>382000</v>
      </c>
      <c r="G96" s="41">
        <f>SUM(G97:G100)</f>
        <v>18195.34</v>
      </c>
      <c r="H96" s="41">
        <f>SUM(H97:H100)</f>
        <v>14415.340000000002</v>
      </c>
      <c r="I96" s="41">
        <f>SUM(I97:I100)</f>
        <v>720</v>
      </c>
      <c r="J96" s="41">
        <f t="shared" si="9"/>
        <v>4.8</v>
      </c>
      <c r="K96" s="32"/>
      <c r="L96" s="46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</row>
    <row r="97" spans="1:31" ht="15" x14ac:dyDescent="0.25">
      <c r="A97" s="25"/>
      <c r="B97" s="26" t="s">
        <v>22</v>
      </c>
      <c r="C97" s="35" t="s">
        <v>181</v>
      </c>
      <c r="D97" s="35" t="s">
        <v>3</v>
      </c>
      <c r="E97" s="35">
        <v>60000</v>
      </c>
      <c r="F97" s="35">
        <v>60000</v>
      </c>
      <c r="G97" s="35">
        <v>7353.6</v>
      </c>
      <c r="H97" s="35">
        <v>6333.6</v>
      </c>
      <c r="I97" s="35">
        <v>720</v>
      </c>
      <c r="J97" s="35">
        <f t="shared" si="9"/>
        <v>12.3</v>
      </c>
      <c r="K97" s="32"/>
      <c r="L97" s="46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</row>
    <row r="98" spans="1:31" ht="15" x14ac:dyDescent="0.25">
      <c r="A98" s="25"/>
      <c r="B98" s="26" t="s">
        <v>22</v>
      </c>
      <c r="C98" s="35" t="s">
        <v>281</v>
      </c>
      <c r="D98" s="35" t="s">
        <v>3</v>
      </c>
      <c r="E98" s="35"/>
      <c r="F98" s="35">
        <v>17000</v>
      </c>
      <c r="G98" s="35">
        <v>0</v>
      </c>
      <c r="H98" s="35">
        <v>0</v>
      </c>
      <c r="I98" s="35">
        <v>0</v>
      </c>
      <c r="J98" s="35">
        <f t="shared" si="9"/>
        <v>0</v>
      </c>
      <c r="K98" s="32"/>
      <c r="L98" s="46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</row>
    <row r="99" spans="1:31" ht="15" x14ac:dyDescent="0.25">
      <c r="A99" s="25"/>
      <c r="B99" s="26" t="s">
        <v>22</v>
      </c>
      <c r="C99" s="35" t="s">
        <v>282</v>
      </c>
      <c r="D99" s="35" t="s">
        <v>3</v>
      </c>
      <c r="E99" s="35"/>
      <c r="F99" s="35">
        <v>100000</v>
      </c>
      <c r="G99" s="35">
        <v>7432.8</v>
      </c>
      <c r="H99" s="35">
        <v>7432.8</v>
      </c>
      <c r="I99" s="35">
        <v>0</v>
      </c>
      <c r="J99" s="35">
        <f t="shared" si="9"/>
        <v>7.4</v>
      </c>
      <c r="K99" s="32"/>
      <c r="L99" s="46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</row>
    <row r="100" spans="1:31" ht="15" x14ac:dyDescent="0.25">
      <c r="A100" s="25"/>
      <c r="B100" s="26" t="s">
        <v>22</v>
      </c>
      <c r="C100" s="35" t="s">
        <v>113</v>
      </c>
      <c r="D100" s="35" t="s">
        <v>3</v>
      </c>
      <c r="E100" s="35">
        <v>45000</v>
      </c>
      <c r="F100" s="35">
        <f>45000+160000</f>
        <v>205000</v>
      </c>
      <c r="G100" s="35">
        <v>3408.94</v>
      </c>
      <c r="H100" s="35">
        <v>648.94000000000005</v>
      </c>
      <c r="I100" s="35">
        <v>0</v>
      </c>
      <c r="J100" s="35">
        <f t="shared" si="9"/>
        <v>1.7</v>
      </c>
      <c r="K100" s="32"/>
      <c r="L100" s="46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</row>
    <row r="101" spans="1:31" ht="15" x14ac:dyDescent="0.25">
      <c r="A101" s="25"/>
      <c r="B101" s="26"/>
      <c r="C101" s="41" t="s">
        <v>182</v>
      </c>
      <c r="D101" s="41"/>
      <c r="E101" s="41">
        <f>SUM(E102:E103)</f>
        <v>59400</v>
      </c>
      <c r="F101" s="41">
        <f>SUM(F102:F103)</f>
        <v>89400</v>
      </c>
      <c r="G101" s="41">
        <f t="shared" ref="G101:I101" si="11">SUM(G102:G103)</f>
        <v>61352.65</v>
      </c>
      <c r="H101" s="41">
        <f t="shared" si="11"/>
        <v>27789.58</v>
      </c>
      <c r="I101" s="41">
        <f t="shared" si="11"/>
        <v>32651.07</v>
      </c>
      <c r="J101" s="41">
        <f t="shared" si="9"/>
        <v>68.599999999999994</v>
      </c>
      <c r="K101" s="32"/>
      <c r="L101" s="46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</row>
    <row r="102" spans="1:31" ht="15" x14ac:dyDescent="0.25">
      <c r="A102" s="25"/>
      <c r="B102" s="26" t="s">
        <v>22</v>
      </c>
      <c r="C102" s="35" t="s">
        <v>183</v>
      </c>
      <c r="D102" s="35" t="s">
        <v>3</v>
      </c>
      <c r="E102" s="35">
        <v>59400</v>
      </c>
      <c r="F102" s="35">
        <v>59400</v>
      </c>
      <c r="G102" s="35">
        <v>61352.65</v>
      </c>
      <c r="H102" s="35">
        <v>27789.58</v>
      </c>
      <c r="I102" s="35">
        <v>32651.07</v>
      </c>
      <c r="J102" s="35">
        <f t="shared" si="9"/>
        <v>103.3</v>
      </c>
      <c r="K102" s="32"/>
      <c r="L102" s="46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</row>
    <row r="103" spans="1:31" ht="15" x14ac:dyDescent="0.25">
      <c r="A103" s="25"/>
      <c r="B103" s="26" t="s">
        <v>22</v>
      </c>
      <c r="C103" s="35" t="s">
        <v>283</v>
      </c>
      <c r="D103" s="35" t="s">
        <v>3</v>
      </c>
      <c r="E103" s="35"/>
      <c r="F103" s="35">
        <v>30000</v>
      </c>
      <c r="G103" s="35">
        <v>0</v>
      </c>
      <c r="H103" s="35">
        <v>0</v>
      </c>
      <c r="I103" s="35">
        <v>0</v>
      </c>
      <c r="J103" s="35">
        <f t="shared" si="9"/>
        <v>0</v>
      </c>
      <c r="K103" s="32"/>
      <c r="L103" s="46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</row>
    <row r="104" spans="1:31" ht="15" x14ac:dyDescent="0.25">
      <c r="A104" s="25"/>
      <c r="B104" s="26"/>
      <c r="C104" s="30" t="s">
        <v>14</v>
      </c>
      <c r="D104" s="30"/>
      <c r="E104" s="30">
        <f>SUM(E105,E117,E127,E130,E132,E138,E147,E149,E151)</f>
        <v>1471925</v>
      </c>
      <c r="F104" s="30">
        <f>SUM(F105,F117,F127,F130,F132,F138,F147,F149,F151)</f>
        <v>1952585</v>
      </c>
      <c r="G104" s="30">
        <f>SUM(G105,G117,G127,G130,G132,G138,G147,G149,G151)</f>
        <v>584800.67999999993</v>
      </c>
      <c r="H104" s="30">
        <f>SUM(H105,H117,H127,H130,H132,H138,H147,H149,H151)</f>
        <v>255603.86</v>
      </c>
      <c r="I104" s="30">
        <f>SUM(I105,I117,I127,I130,I132,I138,I147,I149,I151)</f>
        <v>227020.42</v>
      </c>
      <c r="J104" s="30">
        <f t="shared" si="9"/>
        <v>30</v>
      </c>
      <c r="K104" s="32"/>
      <c r="L104" s="46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</row>
    <row r="105" spans="1:31" ht="15" x14ac:dyDescent="0.25">
      <c r="A105" s="25"/>
      <c r="B105" s="26"/>
      <c r="C105" s="41" t="s">
        <v>15</v>
      </c>
      <c r="D105" s="35"/>
      <c r="E105" s="41">
        <f>SUM(E106,E107,E108,E111:E116)</f>
        <v>192240</v>
      </c>
      <c r="F105" s="41">
        <f>SUM(F106,F107,F108,F111:F116)</f>
        <v>346240</v>
      </c>
      <c r="G105" s="41">
        <f>SUM(G106,G107,G108,G111:G116)</f>
        <v>172717</v>
      </c>
      <c r="H105" s="41">
        <f>SUM(H106,H107,H108,H111:H116)</f>
        <v>115236</v>
      </c>
      <c r="I105" s="41">
        <f>SUM(I106,I107,I108,I111:I116)</f>
        <v>43620.38</v>
      </c>
      <c r="J105" s="41">
        <f t="shared" si="9"/>
        <v>49.9</v>
      </c>
      <c r="K105" s="32"/>
      <c r="L105" s="46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</row>
    <row r="106" spans="1:31" ht="15" x14ac:dyDescent="0.25">
      <c r="A106" s="25"/>
      <c r="B106" s="26" t="s">
        <v>23</v>
      </c>
      <c r="C106" s="35" t="s">
        <v>184</v>
      </c>
      <c r="D106" s="35" t="s">
        <v>4</v>
      </c>
      <c r="E106" s="35">
        <v>77558</v>
      </c>
      <c r="F106" s="35">
        <v>77558</v>
      </c>
      <c r="G106" s="35">
        <v>77558</v>
      </c>
      <c r="H106" s="35">
        <v>77558</v>
      </c>
      <c r="I106" s="35">
        <v>0</v>
      </c>
      <c r="J106" s="35">
        <f t="shared" si="9"/>
        <v>100</v>
      </c>
      <c r="K106" s="32"/>
      <c r="L106" s="46"/>
      <c r="M106" s="46"/>
      <c r="N106" s="46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</row>
    <row r="107" spans="1:31" ht="15" x14ac:dyDescent="0.25">
      <c r="A107" s="25"/>
      <c r="B107" s="26" t="s">
        <v>23</v>
      </c>
      <c r="C107" s="35" t="s">
        <v>185</v>
      </c>
      <c r="D107" s="35" t="s">
        <v>4</v>
      </c>
      <c r="E107" s="35">
        <v>77622</v>
      </c>
      <c r="F107" s="35">
        <v>77622</v>
      </c>
      <c r="G107" s="35">
        <v>0</v>
      </c>
      <c r="H107" s="35">
        <v>0</v>
      </c>
      <c r="I107" s="35">
        <v>0</v>
      </c>
      <c r="J107" s="35">
        <f t="shared" si="9"/>
        <v>0</v>
      </c>
      <c r="K107" s="32"/>
      <c r="L107" s="46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</row>
    <row r="108" spans="1:31" ht="15" x14ac:dyDescent="0.25">
      <c r="A108" s="25"/>
      <c r="B108" s="26"/>
      <c r="C108" s="35" t="s">
        <v>186</v>
      </c>
      <c r="D108" s="35" t="s">
        <v>4</v>
      </c>
      <c r="E108" s="35">
        <f>SUM(E109)</f>
        <v>5060</v>
      </c>
      <c r="F108" s="35">
        <f>SUM(F109:F110)</f>
        <v>22060</v>
      </c>
      <c r="G108" s="35">
        <f t="shared" ref="G108:I108" si="12">SUM(G109:G110)</f>
        <v>5060</v>
      </c>
      <c r="H108" s="35">
        <f t="shared" si="12"/>
        <v>0</v>
      </c>
      <c r="I108" s="35">
        <f t="shared" si="12"/>
        <v>0</v>
      </c>
      <c r="J108" s="35">
        <f t="shared" si="9"/>
        <v>22.9</v>
      </c>
      <c r="K108" s="32"/>
      <c r="L108" s="46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</row>
    <row r="109" spans="1:31" ht="15" x14ac:dyDescent="0.25">
      <c r="A109" s="25"/>
      <c r="B109" s="26" t="s">
        <v>187</v>
      </c>
      <c r="C109" s="35" t="s">
        <v>284</v>
      </c>
      <c r="D109" s="35"/>
      <c r="E109" s="35">
        <v>5060</v>
      </c>
      <c r="F109" s="35">
        <v>5060</v>
      </c>
      <c r="G109" s="35">
        <v>5060</v>
      </c>
      <c r="H109" s="36">
        <v>0</v>
      </c>
      <c r="I109" s="36">
        <v>0</v>
      </c>
      <c r="J109" s="36">
        <f t="shared" si="9"/>
        <v>100</v>
      </c>
      <c r="K109" s="32"/>
      <c r="L109" s="46"/>
      <c r="M109" s="46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</row>
    <row r="110" spans="1:31" ht="15" x14ac:dyDescent="0.25">
      <c r="A110" s="25"/>
      <c r="B110" s="26"/>
      <c r="C110" s="148" t="s">
        <v>285</v>
      </c>
      <c r="D110" s="35"/>
      <c r="E110" s="35"/>
      <c r="F110" s="35">
        <v>17000</v>
      </c>
      <c r="G110" s="35">
        <v>0</v>
      </c>
      <c r="H110" s="36">
        <v>0</v>
      </c>
      <c r="I110" s="36">
        <v>0</v>
      </c>
      <c r="J110" s="36">
        <f t="shared" si="9"/>
        <v>0</v>
      </c>
      <c r="K110" s="32"/>
      <c r="L110" s="46"/>
      <c r="M110" s="46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</row>
    <row r="111" spans="1:31" ht="15" x14ac:dyDescent="0.25">
      <c r="A111" s="25"/>
      <c r="B111" s="26" t="s">
        <v>21</v>
      </c>
      <c r="C111" s="35" t="s">
        <v>188</v>
      </c>
      <c r="D111" s="26" t="s">
        <v>3</v>
      </c>
      <c r="E111" s="35">
        <v>15000</v>
      </c>
      <c r="F111" s="51">
        <v>75000</v>
      </c>
      <c r="G111" s="35">
        <v>74699</v>
      </c>
      <c r="H111" s="35">
        <v>29278</v>
      </c>
      <c r="I111" s="35">
        <v>43620.38</v>
      </c>
      <c r="J111" s="35">
        <f t="shared" si="9"/>
        <v>99.6</v>
      </c>
      <c r="K111" s="32"/>
      <c r="L111" s="46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</row>
    <row r="112" spans="1:31" ht="15" x14ac:dyDescent="0.25">
      <c r="A112" s="25"/>
      <c r="B112" s="26" t="s">
        <v>21</v>
      </c>
      <c r="C112" s="35" t="s">
        <v>286</v>
      </c>
      <c r="D112" s="26" t="s">
        <v>3</v>
      </c>
      <c r="E112" s="35"/>
      <c r="F112" s="51">
        <v>17000</v>
      </c>
      <c r="G112" s="35">
        <v>0</v>
      </c>
      <c r="H112" s="35">
        <v>0</v>
      </c>
      <c r="I112" s="35">
        <v>0</v>
      </c>
      <c r="J112" s="35">
        <f t="shared" si="9"/>
        <v>0</v>
      </c>
      <c r="K112" s="32"/>
      <c r="L112" s="46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</row>
    <row r="113" spans="1:31" ht="15" x14ac:dyDescent="0.25">
      <c r="A113" s="25"/>
      <c r="B113" s="26" t="s">
        <v>21</v>
      </c>
      <c r="C113" s="35" t="s">
        <v>287</v>
      </c>
      <c r="D113" s="26" t="s">
        <v>3</v>
      </c>
      <c r="E113" s="35"/>
      <c r="F113" s="51">
        <v>60000</v>
      </c>
      <c r="G113" s="35">
        <v>8400</v>
      </c>
      <c r="H113" s="35">
        <v>8400</v>
      </c>
      <c r="I113" s="35">
        <v>0</v>
      </c>
      <c r="J113" s="35">
        <f t="shared" si="9"/>
        <v>14</v>
      </c>
      <c r="K113" s="32"/>
      <c r="L113" s="46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</row>
    <row r="114" spans="1:31" ht="15" x14ac:dyDescent="0.25">
      <c r="A114" s="25"/>
      <c r="B114" s="26" t="s">
        <v>21</v>
      </c>
      <c r="C114" s="35" t="s">
        <v>189</v>
      </c>
      <c r="D114" s="26" t="s">
        <v>4</v>
      </c>
      <c r="E114" s="35">
        <v>10000</v>
      </c>
      <c r="F114" s="35">
        <v>10000</v>
      </c>
      <c r="G114" s="35">
        <v>0</v>
      </c>
      <c r="H114" s="35">
        <v>0</v>
      </c>
      <c r="I114" s="35">
        <v>0</v>
      </c>
      <c r="J114" s="35">
        <f t="shared" si="9"/>
        <v>0</v>
      </c>
      <c r="K114" s="32"/>
      <c r="L114" s="46"/>
      <c r="M114" s="46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</row>
    <row r="115" spans="1:31" ht="15" x14ac:dyDescent="0.25">
      <c r="A115" s="25"/>
      <c r="B115" s="26" t="s">
        <v>187</v>
      </c>
      <c r="C115" s="35" t="s">
        <v>190</v>
      </c>
      <c r="D115" s="26" t="s">
        <v>4</v>
      </c>
      <c r="E115" s="35">
        <v>4000</v>
      </c>
      <c r="F115" s="35">
        <v>4000</v>
      </c>
      <c r="G115" s="51">
        <v>4000</v>
      </c>
      <c r="H115" s="51">
        <v>0</v>
      </c>
      <c r="I115" s="51">
        <v>0</v>
      </c>
      <c r="J115" s="51">
        <f t="shared" si="9"/>
        <v>100</v>
      </c>
      <c r="K115" s="32"/>
      <c r="L115" s="46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</row>
    <row r="116" spans="1:31" ht="15" x14ac:dyDescent="0.25">
      <c r="A116" s="25"/>
      <c r="B116" s="26" t="s">
        <v>187</v>
      </c>
      <c r="C116" s="35" t="s">
        <v>191</v>
      </c>
      <c r="D116" s="26" t="s">
        <v>4</v>
      </c>
      <c r="E116" s="35">
        <v>3000</v>
      </c>
      <c r="F116" s="35">
        <v>3000</v>
      </c>
      <c r="G116" s="51">
        <v>3000</v>
      </c>
      <c r="H116" s="51">
        <v>0</v>
      </c>
      <c r="I116" s="51">
        <v>0</v>
      </c>
      <c r="J116" s="51">
        <f t="shared" si="9"/>
        <v>100</v>
      </c>
      <c r="K116" s="32"/>
      <c r="L116" s="46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</row>
    <row r="117" spans="1:31" ht="15" x14ac:dyDescent="0.25">
      <c r="A117" s="25"/>
      <c r="B117" s="26"/>
      <c r="C117" s="41" t="s">
        <v>192</v>
      </c>
      <c r="D117" s="26" t="s">
        <v>4</v>
      </c>
      <c r="E117" s="41">
        <f>SUM(E118)</f>
        <v>412600</v>
      </c>
      <c r="F117" s="41">
        <f>SUM(F118)</f>
        <v>632600</v>
      </c>
      <c r="G117" s="41">
        <f>SUM(G118)</f>
        <v>270000</v>
      </c>
      <c r="H117" s="41">
        <f>SUM(H118)</f>
        <v>135000</v>
      </c>
      <c r="I117" s="41">
        <f>SUM(I118)</f>
        <v>147782</v>
      </c>
      <c r="J117" s="41">
        <f t="shared" si="9"/>
        <v>42.7</v>
      </c>
      <c r="K117" s="32"/>
      <c r="L117" s="46"/>
      <c r="M117" s="46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</row>
    <row r="118" spans="1:31" ht="15" x14ac:dyDescent="0.25">
      <c r="A118" s="25"/>
      <c r="B118" s="26"/>
      <c r="C118" s="35" t="s">
        <v>193</v>
      </c>
      <c r="D118" s="26"/>
      <c r="E118" s="35">
        <f>SUM(E119:E124)</f>
        <v>412600</v>
      </c>
      <c r="F118" s="35">
        <f>SUM(F119:F126)</f>
        <v>632600</v>
      </c>
      <c r="G118" s="35">
        <f>SUM(G119:G126)</f>
        <v>270000</v>
      </c>
      <c r="H118" s="35">
        <f t="shared" ref="H118:I118" si="13">SUM(H119:H126)</f>
        <v>135000</v>
      </c>
      <c r="I118" s="35">
        <f t="shared" si="13"/>
        <v>147782</v>
      </c>
      <c r="J118" s="35">
        <f t="shared" si="9"/>
        <v>42.7</v>
      </c>
      <c r="K118" s="32"/>
      <c r="L118" s="46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</row>
    <row r="119" spans="1:31" ht="15" x14ac:dyDescent="0.25">
      <c r="A119" s="25"/>
      <c r="B119" s="26" t="s">
        <v>21</v>
      </c>
      <c r="C119" s="35" t="s">
        <v>194</v>
      </c>
      <c r="D119" s="26"/>
      <c r="E119" s="35">
        <v>120000</v>
      </c>
      <c r="F119" s="35">
        <v>120000</v>
      </c>
      <c r="G119" s="51">
        <v>120000</v>
      </c>
      <c r="H119" s="36">
        <v>85000</v>
      </c>
      <c r="I119" s="36">
        <v>35000</v>
      </c>
      <c r="J119" s="36">
        <f t="shared" si="9"/>
        <v>100</v>
      </c>
      <c r="K119" s="32"/>
      <c r="L119" s="46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</row>
    <row r="120" spans="1:31" ht="15" x14ac:dyDescent="0.25">
      <c r="A120" s="25"/>
      <c r="B120" s="26" t="s">
        <v>21</v>
      </c>
      <c r="C120" s="35" t="s">
        <v>195</v>
      </c>
      <c r="D120" s="26"/>
      <c r="E120" s="35">
        <v>100000</v>
      </c>
      <c r="F120" s="35">
        <v>100000</v>
      </c>
      <c r="G120" s="51">
        <v>100000</v>
      </c>
      <c r="H120" s="36">
        <v>0</v>
      </c>
      <c r="I120" s="36">
        <v>100000</v>
      </c>
      <c r="J120" s="36">
        <f t="shared" si="9"/>
        <v>100</v>
      </c>
      <c r="K120" s="32"/>
      <c r="L120" s="46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</row>
    <row r="121" spans="1:31" ht="15" x14ac:dyDescent="0.25">
      <c r="A121" s="25"/>
      <c r="B121" s="26" t="s">
        <v>187</v>
      </c>
      <c r="C121" s="35" t="s">
        <v>196</v>
      </c>
      <c r="D121" s="26"/>
      <c r="E121" s="35">
        <v>75000</v>
      </c>
      <c r="F121" s="35">
        <v>75000</v>
      </c>
      <c r="G121" s="51">
        <v>0</v>
      </c>
      <c r="H121" s="51">
        <v>0</v>
      </c>
      <c r="I121" s="51">
        <v>4200</v>
      </c>
      <c r="J121" s="51">
        <f t="shared" si="9"/>
        <v>0</v>
      </c>
      <c r="K121" s="32"/>
      <c r="L121" s="46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</row>
    <row r="122" spans="1:31" ht="15" x14ac:dyDescent="0.25">
      <c r="A122" s="25"/>
      <c r="B122" s="26" t="s">
        <v>21</v>
      </c>
      <c r="C122" s="35" t="s">
        <v>197</v>
      </c>
      <c r="D122" s="26"/>
      <c r="E122" s="35">
        <v>50000</v>
      </c>
      <c r="F122" s="35">
        <v>50000</v>
      </c>
      <c r="G122" s="51">
        <v>50000</v>
      </c>
      <c r="H122" s="35">
        <v>50000</v>
      </c>
      <c r="I122" s="35">
        <v>0</v>
      </c>
      <c r="J122" s="35">
        <f t="shared" si="9"/>
        <v>100</v>
      </c>
      <c r="K122" s="32"/>
      <c r="L122" s="46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</row>
    <row r="123" spans="1:31" ht="15" x14ac:dyDescent="0.25">
      <c r="A123" s="25"/>
      <c r="B123" s="26" t="s">
        <v>187</v>
      </c>
      <c r="C123" s="35" t="s">
        <v>198</v>
      </c>
      <c r="D123" s="26"/>
      <c r="E123" s="35">
        <v>47600</v>
      </c>
      <c r="F123" s="35">
        <v>47600</v>
      </c>
      <c r="G123" s="51">
        <v>0</v>
      </c>
      <c r="H123" s="36">
        <v>0</v>
      </c>
      <c r="I123" s="36">
        <v>2930</v>
      </c>
      <c r="J123" s="36">
        <f t="shared" si="9"/>
        <v>0</v>
      </c>
      <c r="K123" s="32"/>
      <c r="L123" s="46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</row>
    <row r="124" spans="1:31" ht="15" x14ac:dyDescent="0.25">
      <c r="A124" s="25"/>
      <c r="B124" s="26" t="s">
        <v>187</v>
      </c>
      <c r="C124" s="35" t="s">
        <v>199</v>
      </c>
      <c r="D124" s="26"/>
      <c r="E124" s="35">
        <v>20000</v>
      </c>
      <c r="F124" s="35">
        <v>20000</v>
      </c>
      <c r="G124" s="51">
        <v>0</v>
      </c>
      <c r="H124" s="36">
        <v>0</v>
      </c>
      <c r="I124" s="36">
        <v>5652</v>
      </c>
      <c r="J124" s="36">
        <f t="shared" si="9"/>
        <v>0</v>
      </c>
      <c r="K124" s="32"/>
      <c r="L124" s="46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</row>
    <row r="125" spans="1:31" ht="15" x14ac:dyDescent="0.25">
      <c r="A125" s="25"/>
      <c r="B125" s="26" t="s">
        <v>187</v>
      </c>
      <c r="C125" s="149" t="s">
        <v>288</v>
      </c>
      <c r="D125" s="26"/>
      <c r="E125" s="35"/>
      <c r="F125" s="51">
        <v>200000</v>
      </c>
      <c r="G125" s="51">
        <v>0</v>
      </c>
      <c r="H125" s="36">
        <v>0</v>
      </c>
      <c r="I125" s="36">
        <v>0</v>
      </c>
      <c r="J125" s="36">
        <f t="shared" si="9"/>
        <v>0</v>
      </c>
      <c r="K125" s="32"/>
      <c r="L125" s="46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</row>
    <row r="126" spans="1:31" ht="15" x14ac:dyDescent="0.25">
      <c r="A126" s="25"/>
      <c r="B126" s="26" t="s">
        <v>187</v>
      </c>
      <c r="C126" s="149" t="s">
        <v>289</v>
      </c>
      <c r="D126" s="26"/>
      <c r="E126" s="35"/>
      <c r="F126" s="51">
        <v>20000</v>
      </c>
      <c r="G126" s="51">
        <v>0</v>
      </c>
      <c r="H126" s="36">
        <v>0</v>
      </c>
      <c r="I126" s="36">
        <v>0</v>
      </c>
      <c r="J126" s="36">
        <f t="shared" si="9"/>
        <v>0</v>
      </c>
      <c r="K126" s="32"/>
      <c r="L126" s="46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</row>
    <row r="127" spans="1:31" ht="15" x14ac:dyDescent="0.25">
      <c r="A127" s="25"/>
      <c r="B127" s="26"/>
      <c r="C127" s="41" t="s">
        <v>200</v>
      </c>
      <c r="D127" s="44"/>
      <c r="E127" s="41">
        <f>SUM(E128,E129)</f>
        <v>40000</v>
      </c>
      <c r="F127" s="41">
        <f>SUM(F128,F129)</f>
        <v>137102</v>
      </c>
      <c r="G127" s="41">
        <f>SUM(G128,G129)</f>
        <v>59660.18</v>
      </c>
      <c r="H127" s="41">
        <f>SUM(H128,H129)</f>
        <v>0</v>
      </c>
      <c r="I127" s="41">
        <f>SUM(I128,I129)</f>
        <v>5640</v>
      </c>
      <c r="J127" s="41">
        <f t="shared" si="9"/>
        <v>43.5</v>
      </c>
      <c r="K127" s="32"/>
      <c r="L127" s="46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</row>
    <row r="128" spans="1:31" ht="15" x14ac:dyDescent="0.25">
      <c r="A128" s="25"/>
      <c r="B128" s="26" t="s">
        <v>21</v>
      </c>
      <c r="C128" s="35" t="s">
        <v>201</v>
      </c>
      <c r="D128" s="26" t="s">
        <v>3</v>
      </c>
      <c r="E128" s="35">
        <v>20000</v>
      </c>
      <c r="F128" s="35">
        <v>97102</v>
      </c>
      <c r="G128" s="35">
        <v>31688.9</v>
      </c>
      <c r="H128" s="35"/>
      <c r="I128" s="35">
        <v>5640</v>
      </c>
      <c r="J128" s="35">
        <f t="shared" si="9"/>
        <v>32.6</v>
      </c>
      <c r="K128" s="32"/>
      <c r="L128" s="46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</row>
    <row r="129" spans="1:31" ht="15" x14ac:dyDescent="0.25">
      <c r="A129" s="25"/>
      <c r="B129" s="26" t="s">
        <v>187</v>
      </c>
      <c r="C129" s="35" t="s">
        <v>202</v>
      </c>
      <c r="D129" s="26" t="s">
        <v>3</v>
      </c>
      <c r="E129" s="35">
        <v>20000</v>
      </c>
      <c r="F129" s="35">
        <v>40000</v>
      </c>
      <c r="G129" s="35">
        <v>27971.279999999999</v>
      </c>
      <c r="H129" s="35">
        <v>0</v>
      </c>
      <c r="I129" s="35">
        <v>0</v>
      </c>
      <c r="J129" s="35">
        <f t="shared" si="9"/>
        <v>69.900000000000006</v>
      </c>
      <c r="K129" s="32"/>
      <c r="L129" s="46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</row>
    <row r="130" spans="1:31" ht="15" x14ac:dyDescent="0.25">
      <c r="A130" s="25"/>
      <c r="B130" s="26"/>
      <c r="C130" s="41" t="s">
        <v>203</v>
      </c>
      <c r="D130" s="44"/>
      <c r="E130" s="41">
        <f>SUM(E131)</f>
        <v>20000</v>
      </c>
      <c r="F130" s="41">
        <f>SUM(F131)</f>
        <v>20000</v>
      </c>
      <c r="G130" s="41">
        <f>SUM(G131)</f>
        <v>0</v>
      </c>
      <c r="H130" s="41">
        <f>SUM(H131)</f>
        <v>0</v>
      </c>
      <c r="I130" s="41">
        <f>SUM(I131)</f>
        <v>0</v>
      </c>
      <c r="J130" s="41">
        <f t="shared" si="9"/>
        <v>0</v>
      </c>
      <c r="K130" s="32"/>
      <c r="L130" s="46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</row>
    <row r="131" spans="1:31" ht="24.75" x14ac:dyDescent="0.25">
      <c r="A131" s="25"/>
      <c r="B131" s="26" t="s">
        <v>187</v>
      </c>
      <c r="C131" s="59" t="s">
        <v>204</v>
      </c>
      <c r="D131" s="26" t="s">
        <v>4</v>
      </c>
      <c r="E131" s="35">
        <v>20000</v>
      </c>
      <c r="F131" s="35">
        <v>20000</v>
      </c>
      <c r="G131" s="35">
        <v>0</v>
      </c>
      <c r="H131" s="35"/>
      <c r="I131" s="35">
        <v>0</v>
      </c>
      <c r="J131" s="35">
        <f t="shared" si="9"/>
        <v>0</v>
      </c>
      <c r="K131" s="32"/>
      <c r="L131" s="46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</row>
    <row r="132" spans="1:31" ht="15" x14ac:dyDescent="0.25">
      <c r="A132" s="25"/>
      <c r="B132" s="26"/>
      <c r="C132" s="29" t="s">
        <v>205</v>
      </c>
      <c r="D132" s="29"/>
      <c r="E132" s="30">
        <f>SUM(E133:E134)</f>
        <v>46985</v>
      </c>
      <c r="F132" s="30">
        <f>SUM(F133:F134,F137)</f>
        <v>66985</v>
      </c>
      <c r="G132" s="30">
        <f t="shared" ref="G132:I132" si="14">SUM(G133:G134,G137)</f>
        <v>10485</v>
      </c>
      <c r="H132" s="30">
        <f t="shared" si="14"/>
        <v>0</v>
      </c>
      <c r="I132" s="30">
        <f t="shared" si="14"/>
        <v>5000</v>
      </c>
      <c r="J132" s="30">
        <f t="shared" si="9"/>
        <v>15.7</v>
      </c>
      <c r="K132" s="32"/>
      <c r="L132" s="46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</row>
    <row r="133" spans="1:31" ht="15" x14ac:dyDescent="0.25">
      <c r="A133" s="25"/>
      <c r="B133" s="26" t="s">
        <v>21</v>
      </c>
      <c r="C133" s="26" t="s">
        <v>206</v>
      </c>
      <c r="D133" s="26" t="s">
        <v>3</v>
      </c>
      <c r="E133" s="35">
        <v>31500</v>
      </c>
      <c r="F133" s="35">
        <v>31500</v>
      </c>
      <c r="G133" s="35">
        <v>0</v>
      </c>
      <c r="H133" s="35"/>
      <c r="I133" s="35">
        <v>0</v>
      </c>
      <c r="J133" s="35">
        <f t="shared" si="9"/>
        <v>0</v>
      </c>
      <c r="K133" s="32"/>
      <c r="L133" s="46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</row>
    <row r="134" spans="1:31" ht="15" x14ac:dyDescent="0.25">
      <c r="A134" s="25"/>
      <c r="B134" s="26"/>
      <c r="C134" s="26" t="s">
        <v>290</v>
      </c>
      <c r="D134" s="26" t="s">
        <v>3</v>
      </c>
      <c r="E134" s="35">
        <f>SUM(E135:E136)</f>
        <v>15485</v>
      </c>
      <c r="F134" s="35">
        <f t="shared" ref="F134:I134" si="15">SUM(F135:F136)</f>
        <v>15485</v>
      </c>
      <c r="G134" s="35">
        <f t="shared" si="15"/>
        <v>10485</v>
      </c>
      <c r="H134" s="35">
        <f t="shared" si="15"/>
        <v>0</v>
      </c>
      <c r="I134" s="35">
        <f t="shared" si="15"/>
        <v>5000</v>
      </c>
      <c r="J134" s="35">
        <f t="shared" si="9"/>
        <v>67.7</v>
      </c>
      <c r="K134" s="32"/>
      <c r="L134" s="46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</row>
    <row r="135" spans="1:31" ht="15" x14ac:dyDescent="0.25">
      <c r="A135" s="25"/>
      <c r="B135" s="26" t="s">
        <v>21</v>
      </c>
      <c r="C135" s="150" t="s">
        <v>291</v>
      </c>
      <c r="D135" s="26"/>
      <c r="E135" s="35">
        <v>10000</v>
      </c>
      <c r="F135" s="35">
        <v>10000</v>
      </c>
      <c r="G135" s="35">
        <v>5000</v>
      </c>
      <c r="H135" s="35"/>
      <c r="I135" s="35">
        <v>5000</v>
      </c>
      <c r="J135" s="35">
        <f t="shared" si="9"/>
        <v>50</v>
      </c>
      <c r="K135" s="32"/>
      <c r="L135" s="46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</row>
    <row r="136" spans="1:31" ht="15" x14ac:dyDescent="0.25">
      <c r="A136" s="25"/>
      <c r="B136" s="151" t="s">
        <v>187</v>
      </c>
      <c r="C136" s="152" t="s">
        <v>292</v>
      </c>
      <c r="D136" s="151"/>
      <c r="E136" s="153">
        <v>5485</v>
      </c>
      <c r="F136" s="153">
        <v>5485</v>
      </c>
      <c r="G136" s="153">
        <v>5485</v>
      </c>
      <c r="H136" s="153">
        <v>0</v>
      </c>
      <c r="I136" s="153">
        <v>0</v>
      </c>
      <c r="J136" s="153">
        <f t="shared" si="9"/>
        <v>100</v>
      </c>
      <c r="K136" s="32"/>
      <c r="L136" s="46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</row>
    <row r="137" spans="1:31" ht="24.75" x14ac:dyDescent="0.25">
      <c r="A137" s="25"/>
      <c r="B137" s="26" t="s">
        <v>187</v>
      </c>
      <c r="C137" s="154" t="s">
        <v>293</v>
      </c>
      <c r="D137" s="151" t="s">
        <v>4</v>
      </c>
      <c r="E137" s="153"/>
      <c r="F137" s="153">
        <v>20000</v>
      </c>
      <c r="G137" s="153">
        <v>0</v>
      </c>
      <c r="H137" s="153">
        <v>0</v>
      </c>
      <c r="I137" s="153">
        <v>0</v>
      </c>
      <c r="J137" s="153">
        <f t="shared" si="9"/>
        <v>0</v>
      </c>
      <c r="K137" s="32"/>
      <c r="L137" s="46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</row>
    <row r="138" spans="1:31" ht="15" x14ac:dyDescent="0.25">
      <c r="A138" s="25"/>
      <c r="B138" s="26"/>
      <c r="C138" s="44" t="s">
        <v>207</v>
      </c>
      <c r="D138" s="26"/>
      <c r="E138" s="41">
        <f>SUM(E139:E146)</f>
        <v>211100</v>
      </c>
      <c r="F138" s="41">
        <f>SUM(F139:F146)</f>
        <v>200658</v>
      </c>
      <c r="G138" s="41">
        <f>SUM(G139:G146)</f>
        <v>47938.5</v>
      </c>
      <c r="H138" s="41">
        <f>SUM(H139:H146)</f>
        <v>5367.86</v>
      </c>
      <c r="I138" s="41">
        <f>SUM(I139:I146)</f>
        <v>24978.04</v>
      </c>
      <c r="J138" s="41">
        <f t="shared" si="9"/>
        <v>23.9</v>
      </c>
      <c r="K138" s="32"/>
      <c r="L138" s="46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</row>
    <row r="139" spans="1:31" ht="15" x14ac:dyDescent="0.25">
      <c r="A139" s="25"/>
      <c r="B139" s="26" t="s">
        <v>21</v>
      </c>
      <c r="C139" s="26" t="s">
        <v>208</v>
      </c>
      <c r="D139" s="26" t="s">
        <v>4</v>
      </c>
      <c r="E139" s="35">
        <v>100000</v>
      </c>
      <c r="F139" s="35">
        <v>100000</v>
      </c>
      <c r="G139" s="35">
        <v>0</v>
      </c>
      <c r="H139" s="35">
        <v>0</v>
      </c>
      <c r="I139" s="35">
        <v>0</v>
      </c>
      <c r="J139" s="35">
        <f t="shared" si="9"/>
        <v>0</v>
      </c>
      <c r="K139" s="32"/>
      <c r="L139" s="46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</row>
    <row r="140" spans="1:31" ht="15" x14ac:dyDescent="0.25">
      <c r="A140" s="25"/>
      <c r="B140" s="26" t="s">
        <v>209</v>
      </c>
      <c r="C140" s="26" t="s">
        <v>210</v>
      </c>
      <c r="D140" s="26" t="s">
        <v>4</v>
      </c>
      <c r="E140" s="35">
        <v>40000</v>
      </c>
      <c r="F140" s="35">
        <v>40000</v>
      </c>
      <c r="G140" s="35">
        <v>4612</v>
      </c>
      <c r="H140" s="36">
        <v>2602</v>
      </c>
      <c r="I140" s="36">
        <v>1573</v>
      </c>
      <c r="J140" s="36">
        <f t="shared" si="9"/>
        <v>11.5</v>
      </c>
      <c r="K140" s="32"/>
      <c r="L140" s="46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</row>
    <row r="141" spans="1:31" ht="36.75" hidden="1" x14ac:dyDescent="0.25">
      <c r="A141" s="25"/>
      <c r="B141" s="26" t="s">
        <v>209</v>
      </c>
      <c r="C141" s="27" t="s">
        <v>294</v>
      </c>
      <c r="D141" s="26" t="s">
        <v>4</v>
      </c>
      <c r="E141" s="35">
        <v>30000</v>
      </c>
      <c r="F141" s="35"/>
      <c r="G141" s="35"/>
      <c r="H141" s="36"/>
      <c r="I141" s="36"/>
      <c r="J141" s="36"/>
      <c r="K141" s="32"/>
      <c r="L141" s="46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</row>
    <row r="142" spans="1:31" ht="15" x14ac:dyDescent="0.25">
      <c r="A142" s="25"/>
      <c r="B142" s="26" t="s">
        <v>22</v>
      </c>
      <c r="C142" s="26" t="s">
        <v>114</v>
      </c>
      <c r="D142" s="26" t="s">
        <v>3</v>
      </c>
      <c r="E142" s="35">
        <v>30000</v>
      </c>
      <c r="F142" s="35">
        <v>30000</v>
      </c>
      <c r="G142" s="35">
        <v>24245.040000000001</v>
      </c>
      <c r="H142" s="36"/>
      <c r="I142" s="36">
        <v>23405.040000000001</v>
      </c>
      <c r="J142" s="36">
        <f t="shared" si="9"/>
        <v>80.8</v>
      </c>
      <c r="K142" s="32"/>
      <c r="L142" s="46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</row>
    <row r="143" spans="1:31" ht="15" x14ac:dyDescent="0.25">
      <c r="A143" s="25"/>
      <c r="B143" s="26" t="s">
        <v>21</v>
      </c>
      <c r="C143" s="26" t="s">
        <v>115</v>
      </c>
      <c r="D143" s="26" t="s">
        <v>3</v>
      </c>
      <c r="E143" s="35">
        <v>10000</v>
      </c>
      <c r="F143" s="35">
        <v>10000</v>
      </c>
      <c r="G143" s="35">
        <v>5133</v>
      </c>
      <c r="H143" s="36">
        <v>0</v>
      </c>
      <c r="I143" s="36">
        <v>0</v>
      </c>
      <c r="J143" s="36">
        <f t="shared" si="9"/>
        <v>51.3</v>
      </c>
      <c r="K143" s="32"/>
      <c r="L143" s="46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</row>
    <row r="144" spans="1:31" ht="15" x14ac:dyDescent="0.25">
      <c r="A144" s="25"/>
      <c r="B144" s="26" t="s">
        <v>22</v>
      </c>
      <c r="C144" s="26" t="s">
        <v>211</v>
      </c>
      <c r="D144" s="26" t="s">
        <v>3</v>
      </c>
      <c r="E144" s="35"/>
      <c r="F144" s="35">
        <v>3412</v>
      </c>
      <c r="G144" s="35">
        <v>3412.08</v>
      </c>
      <c r="H144" s="35">
        <v>0</v>
      </c>
      <c r="I144" s="35">
        <v>0</v>
      </c>
      <c r="J144" s="35">
        <f t="shared" si="9"/>
        <v>100</v>
      </c>
      <c r="K144" s="32"/>
      <c r="L144" s="46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</row>
    <row r="145" spans="1:31" ht="15" x14ac:dyDescent="0.25">
      <c r="A145" s="25"/>
      <c r="B145" s="37" t="s">
        <v>22</v>
      </c>
      <c r="C145" s="37" t="s">
        <v>295</v>
      </c>
      <c r="D145" s="37" t="s">
        <v>3</v>
      </c>
      <c r="E145" s="38"/>
      <c r="F145" s="38">
        <v>9696</v>
      </c>
      <c r="G145" s="38">
        <v>9696.3799999999992</v>
      </c>
      <c r="H145" s="38">
        <v>1925.86</v>
      </c>
      <c r="I145" s="38">
        <v>0</v>
      </c>
      <c r="J145" s="38">
        <f t="shared" si="9"/>
        <v>100</v>
      </c>
      <c r="K145" s="32"/>
      <c r="L145" s="46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</row>
    <row r="146" spans="1:31" ht="15" x14ac:dyDescent="0.25">
      <c r="A146" s="25"/>
      <c r="B146" s="26" t="s">
        <v>22</v>
      </c>
      <c r="C146" s="26" t="s">
        <v>116</v>
      </c>
      <c r="D146" s="26" t="s">
        <v>3</v>
      </c>
      <c r="E146" s="35">
        <v>1100</v>
      </c>
      <c r="F146" s="35">
        <f>1100+6450</f>
        <v>7550</v>
      </c>
      <c r="G146" s="35">
        <v>840</v>
      </c>
      <c r="H146" s="35">
        <v>840</v>
      </c>
      <c r="I146" s="35">
        <v>0</v>
      </c>
      <c r="J146" s="35">
        <f t="shared" ref="J146:J202" si="16">ROUND(G146/F146*100,1)</f>
        <v>11.1</v>
      </c>
      <c r="K146" s="32"/>
      <c r="L146" s="46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</row>
    <row r="147" spans="1:31" ht="15" x14ac:dyDescent="0.25">
      <c r="A147" s="25"/>
      <c r="B147" s="26"/>
      <c r="C147" s="44" t="s">
        <v>212</v>
      </c>
      <c r="D147" s="26"/>
      <c r="E147" s="41">
        <f>SUM(E148)</f>
        <v>9000</v>
      </c>
      <c r="F147" s="41">
        <f>SUM(F148)</f>
        <v>9000</v>
      </c>
      <c r="G147" s="30">
        <f>SUM(G148)</f>
        <v>9000</v>
      </c>
      <c r="H147" s="30">
        <f>SUM(H148)</f>
        <v>0</v>
      </c>
      <c r="I147" s="30">
        <f>SUM(I148)</f>
        <v>0</v>
      </c>
      <c r="J147" s="30">
        <f t="shared" si="16"/>
        <v>100</v>
      </c>
      <c r="K147" s="32"/>
      <c r="L147" s="46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</row>
    <row r="148" spans="1:31" ht="27" customHeight="1" x14ac:dyDescent="0.25">
      <c r="A148" s="25"/>
      <c r="B148" s="26" t="s">
        <v>187</v>
      </c>
      <c r="C148" s="27" t="s">
        <v>213</v>
      </c>
      <c r="D148" s="26" t="s">
        <v>4</v>
      </c>
      <c r="E148" s="35">
        <v>9000</v>
      </c>
      <c r="F148" s="35">
        <v>9000</v>
      </c>
      <c r="G148" s="35">
        <v>9000</v>
      </c>
      <c r="H148" s="36">
        <v>0</v>
      </c>
      <c r="I148" s="36">
        <v>0</v>
      </c>
      <c r="J148" s="36">
        <f t="shared" si="16"/>
        <v>100</v>
      </c>
      <c r="K148" s="32"/>
      <c r="L148" s="46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</row>
    <row r="149" spans="1:31" ht="15" x14ac:dyDescent="0.25">
      <c r="A149" s="25"/>
      <c r="B149" s="26"/>
      <c r="C149" s="44" t="s">
        <v>214</v>
      </c>
      <c r="D149" s="44"/>
      <c r="E149" s="41">
        <f>SUM(E150)</f>
        <v>15000</v>
      </c>
      <c r="F149" s="41">
        <f>SUM(F150)</f>
        <v>15000</v>
      </c>
      <c r="G149" s="41">
        <f>SUM(G150)</f>
        <v>15000</v>
      </c>
      <c r="H149" s="41">
        <f>SUM(H150)</f>
        <v>0</v>
      </c>
      <c r="I149" s="41">
        <f>SUM(I150)</f>
        <v>0</v>
      </c>
      <c r="J149" s="41">
        <f t="shared" si="16"/>
        <v>100</v>
      </c>
      <c r="K149" s="32"/>
      <c r="L149" s="46"/>
      <c r="M149" s="22"/>
      <c r="N149" s="22"/>
      <c r="O149" s="22"/>
      <c r="P149" s="22"/>
      <c r="Q149" s="22"/>
      <c r="R149" s="22"/>
      <c r="S149" s="22"/>
      <c r="T149" s="22"/>
      <c r="U149" s="22"/>
      <c r="V149" s="62"/>
      <c r="W149" s="22"/>
      <c r="X149" s="22"/>
      <c r="Y149" s="22"/>
      <c r="Z149" s="22"/>
      <c r="AA149" s="22"/>
      <c r="AB149" s="22"/>
      <c r="AC149" s="22"/>
      <c r="AD149" s="22"/>
      <c r="AE149" s="22"/>
    </row>
    <row r="150" spans="1:31" ht="36" x14ac:dyDescent="0.25">
      <c r="A150" s="25"/>
      <c r="B150" s="26" t="s">
        <v>187</v>
      </c>
      <c r="C150" s="63" t="s">
        <v>215</v>
      </c>
      <c r="D150" s="26" t="s">
        <v>4</v>
      </c>
      <c r="E150" s="35">
        <v>15000</v>
      </c>
      <c r="F150" s="35">
        <v>15000</v>
      </c>
      <c r="G150" s="35">
        <v>15000</v>
      </c>
      <c r="H150" s="36">
        <v>0</v>
      </c>
      <c r="I150" s="36">
        <v>0</v>
      </c>
      <c r="J150" s="36">
        <f t="shared" si="16"/>
        <v>100</v>
      </c>
      <c r="K150" s="32"/>
      <c r="L150" s="64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</row>
    <row r="151" spans="1:31" ht="15" x14ac:dyDescent="0.25">
      <c r="A151" s="25"/>
      <c r="B151" s="26"/>
      <c r="C151" s="44" t="s">
        <v>216</v>
      </c>
      <c r="D151" s="26"/>
      <c r="E151" s="41">
        <f>SUM(E152,E153)</f>
        <v>525000</v>
      </c>
      <c r="F151" s="41">
        <f>SUM(F152,F153)</f>
        <v>525000</v>
      </c>
      <c r="G151" s="41">
        <f>SUM(G152,G153)</f>
        <v>0</v>
      </c>
      <c r="H151" s="41">
        <f>SUM(H152,H153)</f>
        <v>0</v>
      </c>
      <c r="I151" s="41">
        <f>SUM(I152,I153)</f>
        <v>0</v>
      </c>
      <c r="J151" s="41">
        <f t="shared" si="16"/>
        <v>0</v>
      </c>
      <c r="K151" s="32"/>
      <c r="L151" s="46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</row>
    <row r="152" spans="1:31" ht="15" x14ac:dyDescent="0.25">
      <c r="A152" s="25"/>
      <c r="B152" s="26" t="s">
        <v>21</v>
      </c>
      <c r="C152" s="26" t="s">
        <v>117</v>
      </c>
      <c r="D152" s="26" t="s">
        <v>3</v>
      </c>
      <c r="E152" s="35">
        <v>213000</v>
      </c>
      <c r="F152" s="35">
        <v>213000</v>
      </c>
      <c r="G152" s="35">
        <v>0</v>
      </c>
      <c r="H152" s="36">
        <v>0</v>
      </c>
      <c r="I152" s="36">
        <v>0</v>
      </c>
      <c r="J152" s="36">
        <f t="shared" si="16"/>
        <v>0</v>
      </c>
      <c r="K152" s="32"/>
      <c r="L152" s="46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</row>
    <row r="153" spans="1:31" ht="15" x14ac:dyDescent="0.25">
      <c r="A153" s="25"/>
      <c r="B153" s="26" t="s">
        <v>21</v>
      </c>
      <c r="C153" s="37" t="s">
        <v>117</v>
      </c>
      <c r="D153" s="37" t="s">
        <v>3</v>
      </c>
      <c r="E153" s="38">
        <v>312000</v>
      </c>
      <c r="F153" s="38">
        <v>312000</v>
      </c>
      <c r="G153" s="38">
        <v>0</v>
      </c>
      <c r="H153" s="39">
        <v>0</v>
      </c>
      <c r="I153" s="39">
        <v>0</v>
      </c>
      <c r="J153" s="39">
        <f t="shared" si="16"/>
        <v>0</v>
      </c>
      <c r="K153" s="32"/>
      <c r="L153" s="46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</row>
    <row r="154" spans="1:31" ht="15" x14ac:dyDescent="0.25">
      <c r="A154" s="25"/>
      <c r="B154" s="26"/>
      <c r="C154" s="29" t="s">
        <v>16</v>
      </c>
      <c r="D154" s="29"/>
      <c r="E154" s="30">
        <f>SUM(E155,E168,E177,E183,E187)</f>
        <v>13017550</v>
      </c>
      <c r="F154" s="30">
        <f>SUM(F155,F168,F177,F183,F187,F179)</f>
        <v>15029955</v>
      </c>
      <c r="G154" s="30">
        <f t="shared" ref="G154:I154" si="17">SUM(G155,G168,G177,G183,G187,G179)</f>
        <v>6210972.0699999994</v>
      </c>
      <c r="H154" s="30">
        <f t="shared" si="17"/>
        <v>1090987.29</v>
      </c>
      <c r="I154" s="30">
        <f t="shared" si="17"/>
        <v>276400.93</v>
      </c>
      <c r="J154" s="30">
        <f t="shared" si="16"/>
        <v>41.3</v>
      </c>
      <c r="K154" s="32"/>
      <c r="L154" s="46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</row>
    <row r="155" spans="1:31" ht="15" x14ac:dyDescent="0.25">
      <c r="A155" s="25"/>
      <c r="B155" s="26" t="s">
        <v>21</v>
      </c>
      <c r="C155" s="44" t="s">
        <v>17</v>
      </c>
      <c r="D155" s="44" t="s">
        <v>3</v>
      </c>
      <c r="E155" s="41">
        <f>SUM(E156:E167)</f>
        <v>2039550</v>
      </c>
      <c r="F155" s="41">
        <f>SUM(F156:F167)</f>
        <v>2937891</v>
      </c>
      <c r="G155" s="41">
        <f>SUM(G156:G167)</f>
        <v>1117048.6000000001</v>
      </c>
      <c r="H155" s="41">
        <f>SUM(H156:H167)</f>
        <v>629237</v>
      </c>
      <c r="I155" s="41">
        <f>SUM(I156:I167)</f>
        <v>73957.899999999994</v>
      </c>
      <c r="J155" s="41">
        <f t="shared" si="16"/>
        <v>38</v>
      </c>
      <c r="K155" s="32"/>
      <c r="L155" s="46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</row>
    <row r="156" spans="1:31" ht="15" x14ac:dyDescent="0.25">
      <c r="A156" s="25"/>
      <c r="B156" s="50"/>
      <c r="C156" s="26" t="s">
        <v>118</v>
      </c>
      <c r="D156" s="26"/>
      <c r="E156" s="35">
        <v>1050000</v>
      </c>
      <c r="F156" s="35">
        <v>1463000</v>
      </c>
      <c r="G156" s="35">
        <v>381702</v>
      </c>
      <c r="H156" s="36">
        <v>381702</v>
      </c>
      <c r="I156" s="36">
        <v>0</v>
      </c>
      <c r="J156" s="36">
        <f t="shared" si="16"/>
        <v>26.1</v>
      </c>
      <c r="K156" s="32"/>
      <c r="L156" s="46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</row>
    <row r="157" spans="1:31" ht="15" x14ac:dyDescent="0.25">
      <c r="A157" s="25"/>
      <c r="B157" s="50"/>
      <c r="C157" s="37" t="s">
        <v>118</v>
      </c>
      <c r="D157" s="37"/>
      <c r="E157" s="38">
        <v>429550</v>
      </c>
      <c r="F157" s="38">
        <v>429550</v>
      </c>
      <c r="G157" s="38">
        <v>106326</v>
      </c>
      <c r="H157" s="39">
        <v>106326</v>
      </c>
      <c r="I157" s="39">
        <v>0</v>
      </c>
      <c r="J157" s="39">
        <f t="shared" si="16"/>
        <v>24.8</v>
      </c>
      <c r="K157" s="32"/>
      <c r="L157" s="46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</row>
    <row r="158" spans="1:31" ht="15" x14ac:dyDescent="0.25">
      <c r="A158" s="25"/>
      <c r="B158" s="50"/>
      <c r="C158" s="26" t="s">
        <v>119</v>
      </c>
      <c r="D158" s="26"/>
      <c r="E158" s="35">
        <v>150000</v>
      </c>
      <c r="F158" s="35">
        <v>204655</v>
      </c>
      <c r="G158" s="35">
        <v>162704</v>
      </c>
      <c r="H158" s="36">
        <v>25712</v>
      </c>
      <c r="I158" s="36">
        <v>56472</v>
      </c>
      <c r="J158" s="36">
        <f t="shared" si="16"/>
        <v>79.5</v>
      </c>
      <c r="K158" s="32"/>
      <c r="L158" s="46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</row>
    <row r="159" spans="1:31" ht="15" x14ac:dyDescent="0.25">
      <c r="A159" s="25"/>
      <c r="B159" s="50"/>
      <c r="C159" s="26" t="s">
        <v>120</v>
      </c>
      <c r="D159" s="26"/>
      <c r="E159" s="35">
        <v>80000</v>
      </c>
      <c r="F159" s="35">
        <v>115000</v>
      </c>
      <c r="G159" s="35">
        <v>64704</v>
      </c>
      <c r="H159" s="36">
        <v>54000</v>
      </c>
      <c r="I159" s="36">
        <v>0</v>
      </c>
      <c r="J159" s="36">
        <f t="shared" si="16"/>
        <v>56.3</v>
      </c>
      <c r="K159" s="32"/>
      <c r="L159" s="46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</row>
    <row r="160" spans="1:31" ht="15" x14ac:dyDescent="0.25">
      <c r="A160" s="25"/>
      <c r="B160" s="50"/>
      <c r="C160" s="26" t="s">
        <v>217</v>
      </c>
      <c r="D160" s="26"/>
      <c r="E160" s="35"/>
      <c r="F160" s="35">
        <v>0</v>
      </c>
      <c r="G160" s="35">
        <v>172609</v>
      </c>
      <c r="H160" s="36">
        <v>960</v>
      </c>
      <c r="I160" s="36">
        <v>17485.900000000001</v>
      </c>
      <c r="J160" s="36" t="e">
        <f t="shared" si="16"/>
        <v>#DIV/0!</v>
      </c>
      <c r="K160" s="32"/>
      <c r="L160" s="46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</row>
    <row r="161" spans="1:31" ht="15" x14ac:dyDescent="0.25">
      <c r="A161" s="25"/>
      <c r="B161" s="50"/>
      <c r="C161" s="26" t="s">
        <v>218</v>
      </c>
      <c r="D161" s="26"/>
      <c r="E161" s="35"/>
      <c r="F161" s="35">
        <v>0</v>
      </c>
      <c r="G161" s="35">
        <v>0</v>
      </c>
      <c r="H161" s="36"/>
      <c r="I161" s="36">
        <v>0</v>
      </c>
      <c r="J161" s="36" t="e">
        <f t="shared" si="16"/>
        <v>#DIV/0!</v>
      </c>
      <c r="K161" s="32"/>
      <c r="L161" s="46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</row>
    <row r="162" spans="1:31" ht="15" x14ac:dyDescent="0.25">
      <c r="A162" s="25"/>
      <c r="B162" s="50"/>
      <c r="C162" s="26" t="s">
        <v>219</v>
      </c>
      <c r="D162" s="26"/>
      <c r="E162" s="35"/>
      <c r="F162" s="35">
        <v>7500</v>
      </c>
      <c r="G162" s="35">
        <v>0</v>
      </c>
      <c r="H162" s="36"/>
      <c r="I162" s="36">
        <v>0</v>
      </c>
      <c r="J162" s="36">
        <f t="shared" si="16"/>
        <v>0</v>
      </c>
      <c r="K162" s="32"/>
      <c r="L162" s="46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</row>
    <row r="163" spans="1:31" ht="15" x14ac:dyDescent="0.25">
      <c r="A163" s="25"/>
      <c r="B163" s="26"/>
      <c r="C163" s="26" t="s">
        <v>220</v>
      </c>
      <c r="D163" s="26"/>
      <c r="E163" s="35">
        <v>200000</v>
      </c>
      <c r="F163" s="35">
        <v>230000</v>
      </c>
      <c r="G163" s="35">
        <v>155229</v>
      </c>
      <c r="H163" s="36">
        <v>57777</v>
      </c>
      <c r="I163" s="36">
        <v>0</v>
      </c>
      <c r="J163" s="36">
        <f t="shared" si="16"/>
        <v>67.5</v>
      </c>
      <c r="K163" s="32"/>
      <c r="L163" s="46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</row>
    <row r="164" spans="1:31" ht="15" x14ac:dyDescent="0.25">
      <c r="A164" s="25"/>
      <c r="B164" s="26"/>
      <c r="C164" s="26" t="s">
        <v>221</v>
      </c>
      <c r="D164" s="26"/>
      <c r="E164" s="35">
        <v>80000</v>
      </c>
      <c r="F164" s="35">
        <v>80000</v>
      </c>
      <c r="G164" s="35">
        <v>36259.800000000003</v>
      </c>
      <c r="H164" s="36"/>
      <c r="I164" s="36">
        <v>0</v>
      </c>
      <c r="J164" s="36">
        <f t="shared" si="16"/>
        <v>45.3</v>
      </c>
      <c r="K164" s="32"/>
      <c r="L164" s="46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</row>
    <row r="165" spans="1:31" ht="15" x14ac:dyDescent="0.25">
      <c r="A165" s="25"/>
      <c r="B165" s="26"/>
      <c r="C165" s="26" t="s">
        <v>222</v>
      </c>
      <c r="D165" s="26"/>
      <c r="E165" s="35"/>
      <c r="F165" s="35">
        <v>34481</v>
      </c>
      <c r="G165" s="35">
        <v>33454.800000000003</v>
      </c>
      <c r="H165" s="36"/>
      <c r="I165" s="36">
        <v>0</v>
      </c>
      <c r="J165" s="36">
        <f t="shared" si="16"/>
        <v>97</v>
      </c>
      <c r="K165" s="32"/>
      <c r="L165" s="46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</row>
    <row r="166" spans="1:31" ht="15" x14ac:dyDescent="0.25">
      <c r="A166" s="25"/>
      <c r="B166" s="26"/>
      <c r="C166" s="26" t="s">
        <v>296</v>
      </c>
      <c r="D166" s="26"/>
      <c r="E166" s="35"/>
      <c r="F166" s="35">
        <v>323705</v>
      </c>
      <c r="G166" s="35">
        <v>0</v>
      </c>
      <c r="H166" s="36"/>
      <c r="I166" s="36">
        <v>0</v>
      </c>
      <c r="J166" s="36">
        <f t="shared" si="16"/>
        <v>0</v>
      </c>
      <c r="K166" s="32"/>
      <c r="L166" s="46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</row>
    <row r="167" spans="1:31" ht="15" x14ac:dyDescent="0.25">
      <c r="A167" s="25"/>
      <c r="B167" s="26"/>
      <c r="C167" s="26" t="s">
        <v>223</v>
      </c>
      <c r="D167" s="26"/>
      <c r="E167" s="35">
        <v>50000</v>
      </c>
      <c r="F167" s="35">
        <v>50000</v>
      </c>
      <c r="G167" s="35">
        <v>4060</v>
      </c>
      <c r="H167" s="36">
        <v>2760</v>
      </c>
      <c r="I167" s="36">
        <v>0</v>
      </c>
      <c r="J167" s="36">
        <f t="shared" si="16"/>
        <v>8.1</v>
      </c>
      <c r="K167" s="32"/>
      <c r="L167" s="46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</row>
    <row r="168" spans="1:31" ht="15" x14ac:dyDescent="0.25">
      <c r="A168" s="25"/>
      <c r="B168" s="26" t="s">
        <v>21</v>
      </c>
      <c r="C168" s="44" t="s">
        <v>224</v>
      </c>
      <c r="D168" s="26"/>
      <c r="E168" s="41">
        <f>SUM(E169)</f>
        <v>10393000</v>
      </c>
      <c r="F168" s="41">
        <f>SUM(F169)</f>
        <v>10891438</v>
      </c>
      <c r="G168" s="41">
        <f>SUM(G169)</f>
        <v>4814288.83</v>
      </c>
      <c r="H168" s="41">
        <f>SUM(H169)</f>
        <v>373286.05</v>
      </c>
      <c r="I168" s="41">
        <f>SUM(I169)</f>
        <v>202443.03</v>
      </c>
      <c r="J168" s="41">
        <f t="shared" si="16"/>
        <v>44.2</v>
      </c>
      <c r="K168" s="32"/>
      <c r="L168" s="46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</row>
    <row r="169" spans="1:31" ht="15" x14ac:dyDescent="0.25">
      <c r="A169" s="25"/>
      <c r="B169" s="26"/>
      <c r="C169" s="26" t="s">
        <v>225</v>
      </c>
      <c r="D169" s="26" t="s">
        <v>3</v>
      </c>
      <c r="E169" s="35">
        <f>SUM(E170:E176)</f>
        <v>10393000</v>
      </c>
      <c r="F169" s="35">
        <f>SUM(F170:F176)</f>
        <v>10891438</v>
      </c>
      <c r="G169" s="35">
        <f>SUM(G170:G176)</f>
        <v>4814288.83</v>
      </c>
      <c r="H169" s="35">
        <f>SUM(H170:H176)</f>
        <v>373286.05</v>
      </c>
      <c r="I169" s="35">
        <f>SUM(I170:I176)</f>
        <v>202443.03</v>
      </c>
      <c r="J169" s="35">
        <f t="shared" si="16"/>
        <v>44.2</v>
      </c>
      <c r="K169" s="32"/>
      <c r="L169" s="46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</row>
    <row r="170" spans="1:31" ht="15" x14ac:dyDescent="0.25">
      <c r="A170" s="25"/>
      <c r="B170" s="26"/>
      <c r="C170" s="26" t="s">
        <v>226</v>
      </c>
      <c r="D170" s="26"/>
      <c r="E170" s="35">
        <v>2619000</v>
      </c>
      <c r="F170" s="35">
        <v>2619000</v>
      </c>
      <c r="G170" s="35">
        <v>1312044.72</v>
      </c>
      <c r="H170" s="36">
        <v>72628.929999999993</v>
      </c>
      <c r="I170" s="36">
        <v>0</v>
      </c>
      <c r="J170" s="36">
        <f t="shared" si="16"/>
        <v>50.1</v>
      </c>
      <c r="K170" s="32"/>
      <c r="L170" s="46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</row>
    <row r="171" spans="1:31" ht="15" customHeight="1" x14ac:dyDescent="0.3">
      <c r="A171" s="25"/>
      <c r="B171" s="26"/>
      <c r="C171" s="37" t="s">
        <v>226</v>
      </c>
      <c r="D171" s="37"/>
      <c r="E171" s="38">
        <v>3522000</v>
      </c>
      <c r="F171" s="38">
        <v>3522000</v>
      </c>
      <c r="G171" s="38">
        <v>2592913.63</v>
      </c>
      <c r="H171" s="38">
        <v>1765</v>
      </c>
      <c r="I171" s="38">
        <v>0</v>
      </c>
      <c r="J171" s="38">
        <f t="shared" si="16"/>
        <v>73.599999999999994</v>
      </c>
      <c r="K171" s="32"/>
      <c r="L171" s="46"/>
      <c r="M171" s="22"/>
      <c r="N171" s="65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</row>
    <row r="172" spans="1:31" ht="15" x14ac:dyDescent="0.25">
      <c r="A172" s="25"/>
      <c r="B172" s="26"/>
      <c r="C172" s="26" t="s">
        <v>227</v>
      </c>
      <c r="D172" s="26"/>
      <c r="E172" s="35">
        <v>380000</v>
      </c>
      <c r="F172" s="35">
        <v>497322</v>
      </c>
      <c r="G172" s="35">
        <v>294248.74</v>
      </c>
      <c r="H172" s="36">
        <v>101904.17</v>
      </c>
      <c r="I172" s="36">
        <v>24349.03</v>
      </c>
      <c r="J172" s="36">
        <f t="shared" si="16"/>
        <v>59.2</v>
      </c>
      <c r="K172" s="32"/>
      <c r="L172" s="46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</row>
    <row r="173" spans="1:31" ht="15" x14ac:dyDescent="0.25">
      <c r="A173" s="25"/>
      <c r="B173" s="26"/>
      <c r="C173" s="26" t="s">
        <v>228</v>
      </c>
      <c r="D173" s="26"/>
      <c r="E173" s="35">
        <v>800000</v>
      </c>
      <c r="F173" s="35">
        <v>803218</v>
      </c>
      <c r="G173" s="35">
        <v>125532.11</v>
      </c>
      <c r="H173" s="36"/>
      <c r="I173" s="36">
        <v>0</v>
      </c>
      <c r="J173" s="36">
        <f t="shared" si="16"/>
        <v>15.6</v>
      </c>
      <c r="K173" s="32"/>
      <c r="L173" s="46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</row>
    <row r="174" spans="1:31" ht="15" x14ac:dyDescent="0.25">
      <c r="A174" s="25"/>
      <c r="B174" s="26"/>
      <c r="C174" s="37" t="s">
        <v>228</v>
      </c>
      <c r="D174" s="37"/>
      <c r="E174" s="38">
        <v>1332000</v>
      </c>
      <c r="F174" s="38">
        <v>1332000</v>
      </c>
      <c r="G174" s="38">
        <v>0</v>
      </c>
      <c r="H174" s="39"/>
      <c r="I174" s="39">
        <v>0</v>
      </c>
      <c r="J174" s="39">
        <f t="shared" si="16"/>
        <v>0</v>
      </c>
      <c r="K174" s="32"/>
      <c r="L174" s="46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</row>
    <row r="175" spans="1:31" ht="15" x14ac:dyDescent="0.25">
      <c r="A175" s="25"/>
      <c r="B175" s="26"/>
      <c r="C175" s="26" t="s">
        <v>229</v>
      </c>
      <c r="D175" s="26"/>
      <c r="E175" s="35">
        <v>1100000</v>
      </c>
      <c r="F175" s="35">
        <v>1140000</v>
      </c>
      <c r="G175" s="35">
        <v>425825.68</v>
      </c>
      <c r="H175" s="36">
        <v>155140</v>
      </c>
      <c r="I175" s="36">
        <v>176030</v>
      </c>
      <c r="J175" s="36">
        <f t="shared" si="16"/>
        <v>37.4</v>
      </c>
      <c r="K175" s="32"/>
      <c r="L175" s="46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</row>
    <row r="176" spans="1:31" ht="15" x14ac:dyDescent="0.25">
      <c r="A176" s="25"/>
      <c r="B176" s="26"/>
      <c r="C176" s="26" t="s">
        <v>230</v>
      </c>
      <c r="D176" s="26"/>
      <c r="E176" s="35">
        <v>640000</v>
      </c>
      <c r="F176" s="35">
        <v>977898</v>
      </c>
      <c r="G176" s="35">
        <v>63723.95</v>
      </c>
      <c r="H176" s="36">
        <v>41847.949999999997</v>
      </c>
      <c r="I176" s="36">
        <v>2064</v>
      </c>
      <c r="J176" s="36">
        <f t="shared" si="16"/>
        <v>6.5</v>
      </c>
      <c r="K176" s="32"/>
      <c r="L176" s="46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</row>
    <row r="177" spans="1:31" ht="15" x14ac:dyDescent="0.25">
      <c r="A177" s="25"/>
      <c r="B177" s="26" t="s">
        <v>21</v>
      </c>
      <c r="C177" s="44" t="s">
        <v>231</v>
      </c>
      <c r="D177" s="44" t="s">
        <v>3</v>
      </c>
      <c r="E177" s="41">
        <f>SUM(E178)</f>
        <v>100000</v>
      </c>
      <c r="F177" s="41">
        <f>SUM(F178)</f>
        <v>100000</v>
      </c>
      <c r="G177" s="41">
        <f>SUM(G178)</f>
        <v>0</v>
      </c>
      <c r="H177" s="41">
        <f>SUM(H178)</f>
        <v>0</v>
      </c>
      <c r="I177" s="41">
        <f>SUM(I178)</f>
        <v>0</v>
      </c>
      <c r="J177" s="41">
        <f t="shared" si="16"/>
        <v>0</v>
      </c>
      <c r="K177" s="32"/>
      <c r="L177" s="46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</row>
    <row r="178" spans="1:31" ht="15" x14ac:dyDescent="0.25">
      <c r="A178" s="25"/>
      <c r="B178" s="26"/>
      <c r="C178" s="26" t="s">
        <v>232</v>
      </c>
      <c r="D178" s="44"/>
      <c r="E178" s="35">
        <v>100000</v>
      </c>
      <c r="F178" s="35">
        <v>100000</v>
      </c>
      <c r="G178" s="35">
        <v>0</v>
      </c>
      <c r="H178" s="35">
        <v>0</v>
      </c>
      <c r="I178" s="35">
        <v>0</v>
      </c>
      <c r="J178" s="35">
        <f t="shared" si="16"/>
        <v>0</v>
      </c>
      <c r="K178" s="32"/>
      <c r="L178" s="46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</row>
    <row r="179" spans="1:31" ht="15" x14ac:dyDescent="0.25">
      <c r="A179" s="25"/>
      <c r="B179" s="26" t="s">
        <v>24</v>
      </c>
      <c r="C179" s="155" t="s">
        <v>297</v>
      </c>
      <c r="D179" s="44" t="s">
        <v>3</v>
      </c>
      <c r="E179" s="35"/>
      <c r="F179" s="41">
        <f>SUM(F180:F182)</f>
        <v>327000</v>
      </c>
      <c r="G179" s="41">
        <f t="shared" ref="G179:H179" si="18">SUM(G180:G182)</f>
        <v>77094.239999999991</v>
      </c>
      <c r="H179" s="41">
        <f t="shared" si="18"/>
        <v>50892.24</v>
      </c>
      <c r="I179" s="41">
        <f t="shared" ref="I179" si="19">SUM(I180:I181)</f>
        <v>0</v>
      </c>
      <c r="J179" s="41">
        <f t="shared" si="16"/>
        <v>23.6</v>
      </c>
      <c r="K179" s="32"/>
      <c r="L179" s="46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</row>
    <row r="180" spans="1:31" ht="24.75" x14ac:dyDescent="0.25">
      <c r="A180" s="25"/>
      <c r="B180" s="26"/>
      <c r="C180" s="27" t="s">
        <v>298</v>
      </c>
      <c r="D180" s="44"/>
      <c r="E180" s="35"/>
      <c r="F180" s="35">
        <f>60000+90000</f>
        <v>150000</v>
      </c>
      <c r="G180" s="35">
        <v>26202</v>
      </c>
      <c r="H180" s="35">
        <v>0</v>
      </c>
      <c r="I180" s="35">
        <v>0</v>
      </c>
      <c r="J180" s="35">
        <f t="shared" si="16"/>
        <v>17.5</v>
      </c>
      <c r="K180" s="32"/>
      <c r="L180" s="46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</row>
    <row r="181" spans="1:31" ht="15" x14ac:dyDescent="0.25">
      <c r="A181" s="25"/>
      <c r="B181" s="26"/>
      <c r="C181" s="26" t="s">
        <v>299</v>
      </c>
      <c r="D181" s="44"/>
      <c r="E181" s="35"/>
      <c r="F181" s="35">
        <f>70000+77000</f>
        <v>147000</v>
      </c>
      <c r="G181" s="35">
        <v>50892.24</v>
      </c>
      <c r="H181" s="35">
        <v>50892.24</v>
      </c>
      <c r="I181" s="35">
        <v>0</v>
      </c>
      <c r="J181" s="35">
        <f t="shared" si="16"/>
        <v>34.6</v>
      </c>
      <c r="K181" s="32"/>
      <c r="L181" s="46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</row>
    <row r="182" spans="1:31" ht="15" x14ac:dyDescent="0.25">
      <c r="A182" s="25"/>
      <c r="B182" s="26"/>
      <c r="C182" s="26" t="s">
        <v>300</v>
      </c>
      <c r="D182" s="44"/>
      <c r="E182" s="35"/>
      <c r="F182" s="35">
        <v>30000</v>
      </c>
      <c r="G182" s="35">
        <v>0</v>
      </c>
      <c r="H182" s="35">
        <v>0</v>
      </c>
      <c r="I182" s="35">
        <v>0</v>
      </c>
      <c r="J182" s="35">
        <f t="shared" si="16"/>
        <v>0</v>
      </c>
      <c r="K182" s="32"/>
      <c r="L182" s="46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</row>
    <row r="183" spans="1:31" ht="15" x14ac:dyDescent="0.25">
      <c r="A183" s="25"/>
      <c r="B183" s="26"/>
      <c r="C183" s="44" t="s">
        <v>233</v>
      </c>
      <c r="D183" s="44" t="s">
        <v>3</v>
      </c>
      <c r="E183" s="41">
        <v>60000</v>
      </c>
      <c r="F183" s="41">
        <f>SUM(F184:F186)</f>
        <v>88176</v>
      </c>
      <c r="G183" s="41">
        <f t="shared" ref="G183:I183" si="20">SUM(G184:G186)</f>
        <v>94624.8</v>
      </c>
      <c r="H183" s="41">
        <f t="shared" si="20"/>
        <v>34686</v>
      </c>
      <c r="I183" s="41">
        <f t="shared" si="20"/>
        <v>0</v>
      </c>
      <c r="J183" s="41">
        <f t="shared" si="16"/>
        <v>107.3</v>
      </c>
      <c r="K183" s="32"/>
      <c r="L183" s="46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</row>
    <row r="184" spans="1:31" ht="15" x14ac:dyDescent="0.25">
      <c r="A184" s="25"/>
      <c r="B184" s="26" t="s">
        <v>21</v>
      </c>
      <c r="C184" s="156" t="s">
        <v>301</v>
      </c>
      <c r="D184" s="156"/>
      <c r="E184" s="157"/>
      <c r="F184" s="157">
        <v>60000</v>
      </c>
      <c r="G184" s="157">
        <v>59938.8</v>
      </c>
      <c r="H184" s="157">
        <v>0</v>
      </c>
      <c r="I184" s="157">
        <v>0</v>
      </c>
      <c r="J184" s="157">
        <f t="shared" si="16"/>
        <v>99.9</v>
      </c>
      <c r="K184" s="32"/>
      <c r="L184" s="46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</row>
    <row r="185" spans="1:31" ht="15" x14ac:dyDescent="0.25">
      <c r="A185" s="25"/>
      <c r="B185" s="26" t="s">
        <v>187</v>
      </c>
      <c r="C185" s="156" t="s">
        <v>302</v>
      </c>
      <c r="D185" s="44"/>
      <c r="E185" s="41"/>
      <c r="F185" s="157">
        <v>18176</v>
      </c>
      <c r="G185" s="157">
        <v>33019</v>
      </c>
      <c r="H185" s="157">
        <v>33019</v>
      </c>
      <c r="I185" s="41">
        <v>0</v>
      </c>
      <c r="J185" s="157">
        <f t="shared" si="16"/>
        <v>181.7</v>
      </c>
      <c r="K185" s="32"/>
      <c r="L185" s="46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</row>
    <row r="186" spans="1:31" ht="15" x14ac:dyDescent="0.25">
      <c r="A186" s="25"/>
      <c r="B186" s="26" t="s">
        <v>187</v>
      </c>
      <c r="C186" s="156" t="s">
        <v>303</v>
      </c>
      <c r="D186" s="44"/>
      <c r="E186" s="41"/>
      <c r="F186" s="157">
        <v>10000</v>
      </c>
      <c r="G186" s="157">
        <v>1667</v>
      </c>
      <c r="H186" s="157">
        <v>1667</v>
      </c>
      <c r="I186" s="41">
        <v>0</v>
      </c>
      <c r="J186" s="157">
        <f t="shared" si="16"/>
        <v>16.7</v>
      </c>
      <c r="K186" s="32"/>
      <c r="L186" s="46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</row>
    <row r="187" spans="1:31" ht="15" x14ac:dyDescent="0.25">
      <c r="A187" s="25"/>
      <c r="B187" s="26"/>
      <c r="C187" s="44" t="s">
        <v>18</v>
      </c>
      <c r="D187" s="26"/>
      <c r="E187" s="41">
        <f>SUM(E188:E193)</f>
        <v>425000</v>
      </c>
      <c r="F187" s="41">
        <f>SUM(F188:F193)</f>
        <v>685450</v>
      </c>
      <c r="G187" s="41">
        <f>SUM(G188:G193)</f>
        <v>107915.6</v>
      </c>
      <c r="H187" s="41">
        <f>SUM(H188:H193)</f>
        <v>2886</v>
      </c>
      <c r="I187" s="41">
        <f>SUM(I188:I193)</f>
        <v>0</v>
      </c>
      <c r="J187" s="41">
        <f t="shared" si="16"/>
        <v>15.7</v>
      </c>
      <c r="K187" s="32"/>
      <c r="L187" s="46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</row>
    <row r="188" spans="1:31" ht="15" x14ac:dyDescent="0.25">
      <c r="A188" s="25"/>
      <c r="B188" s="26" t="s">
        <v>21</v>
      </c>
      <c r="C188" s="26" t="s">
        <v>234</v>
      </c>
      <c r="D188" s="26" t="s">
        <v>3</v>
      </c>
      <c r="E188" s="35">
        <v>100000</v>
      </c>
      <c r="F188" s="35">
        <v>100000</v>
      </c>
      <c r="G188" s="35">
        <v>14933</v>
      </c>
      <c r="H188" s="35">
        <v>767</v>
      </c>
      <c r="I188" s="35">
        <v>0</v>
      </c>
      <c r="J188" s="35">
        <f t="shared" si="16"/>
        <v>14.9</v>
      </c>
      <c r="K188" s="32"/>
      <c r="L188" s="46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</row>
    <row r="189" spans="1:31" ht="15" x14ac:dyDescent="0.25">
      <c r="A189" s="25"/>
      <c r="B189" s="26" t="s">
        <v>21</v>
      </c>
      <c r="C189" s="26" t="s">
        <v>235</v>
      </c>
      <c r="D189" s="26" t="s">
        <v>3</v>
      </c>
      <c r="E189" s="35">
        <v>150000</v>
      </c>
      <c r="F189" s="35">
        <v>150000</v>
      </c>
      <c r="G189" s="35">
        <v>0</v>
      </c>
      <c r="H189" s="35">
        <v>0</v>
      </c>
      <c r="I189" s="35">
        <v>0</v>
      </c>
      <c r="J189" s="35">
        <f t="shared" si="16"/>
        <v>0</v>
      </c>
      <c r="K189" s="32"/>
      <c r="L189" s="46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</row>
    <row r="190" spans="1:31" ht="15" x14ac:dyDescent="0.25">
      <c r="A190" s="25"/>
      <c r="B190" s="26" t="s">
        <v>21</v>
      </c>
      <c r="C190" s="26" t="s">
        <v>236</v>
      </c>
      <c r="D190" s="26" t="s">
        <v>3</v>
      </c>
      <c r="E190" s="35">
        <v>100000</v>
      </c>
      <c r="F190" s="35">
        <v>161546</v>
      </c>
      <c r="G190" s="35">
        <v>89465.600000000006</v>
      </c>
      <c r="H190" s="35">
        <v>2119</v>
      </c>
      <c r="I190" s="35">
        <v>0</v>
      </c>
      <c r="J190" s="35">
        <f t="shared" si="16"/>
        <v>55.4</v>
      </c>
      <c r="K190" s="32"/>
      <c r="L190" s="46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</row>
    <row r="191" spans="1:31" ht="15" x14ac:dyDescent="0.25">
      <c r="A191" s="25"/>
      <c r="B191" s="26" t="s">
        <v>21</v>
      </c>
      <c r="C191" s="37" t="s">
        <v>237</v>
      </c>
      <c r="D191" s="37" t="s">
        <v>3</v>
      </c>
      <c r="E191" s="38"/>
      <c r="F191" s="38">
        <v>38904</v>
      </c>
      <c r="G191" s="38">
        <v>3517</v>
      </c>
      <c r="H191" s="38">
        <v>0</v>
      </c>
      <c r="I191" s="38">
        <v>0</v>
      </c>
      <c r="J191" s="38">
        <f t="shared" si="16"/>
        <v>9</v>
      </c>
      <c r="K191" s="32"/>
      <c r="L191" s="46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</row>
    <row r="192" spans="1:31" ht="15" x14ac:dyDescent="0.25">
      <c r="A192" s="25"/>
      <c r="B192" s="26" t="s">
        <v>21</v>
      </c>
      <c r="C192" s="158" t="s">
        <v>304</v>
      </c>
      <c r="D192" s="158" t="s">
        <v>3</v>
      </c>
      <c r="E192" s="58"/>
      <c r="F192" s="58">
        <v>10000</v>
      </c>
      <c r="G192" s="58">
        <v>0</v>
      </c>
      <c r="H192" s="58">
        <v>0</v>
      </c>
      <c r="I192" s="58">
        <v>0</v>
      </c>
      <c r="J192" s="58">
        <f t="shared" si="16"/>
        <v>0</v>
      </c>
      <c r="K192" s="32"/>
      <c r="L192" s="46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</row>
    <row r="193" spans="1:31" ht="15" x14ac:dyDescent="0.25">
      <c r="A193" s="25"/>
      <c r="B193" s="26" t="s">
        <v>21</v>
      </c>
      <c r="C193" s="26" t="s">
        <v>238</v>
      </c>
      <c r="D193" s="26" t="s">
        <v>3</v>
      </c>
      <c r="E193" s="35">
        <v>75000</v>
      </c>
      <c r="F193" s="35">
        <v>225000</v>
      </c>
      <c r="G193" s="35">
        <v>0</v>
      </c>
      <c r="H193" s="35">
        <v>0</v>
      </c>
      <c r="I193" s="35">
        <v>0</v>
      </c>
      <c r="J193" s="35">
        <f t="shared" si="16"/>
        <v>0</v>
      </c>
      <c r="K193" s="32"/>
      <c r="L193" s="46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</row>
    <row r="194" spans="1:31" ht="15" x14ac:dyDescent="0.25">
      <c r="A194" s="25"/>
      <c r="B194" s="26"/>
      <c r="C194" s="29" t="s">
        <v>19</v>
      </c>
      <c r="D194" s="26"/>
      <c r="E194" s="41">
        <f>SUM(E195,E197,E199)</f>
        <v>1939300</v>
      </c>
      <c r="F194" s="41">
        <f>SUM(F195,F197,F199)</f>
        <v>2063884</v>
      </c>
      <c r="G194" s="41">
        <f>SUM(G195,G197,G199)</f>
        <v>126792</v>
      </c>
      <c r="H194" s="41">
        <f>SUM(H195,H197,H199)</f>
        <v>47040</v>
      </c>
      <c r="I194" s="41">
        <f>SUM(I195,I197,I199)</f>
        <v>0</v>
      </c>
      <c r="J194" s="41">
        <f t="shared" si="16"/>
        <v>6.1</v>
      </c>
      <c r="K194" s="32"/>
      <c r="L194" s="46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</row>
    <row r="195" spans="1:31" ht="15" x14ac:dyDescent="0.25">
      <c r="A195" s="25"/>
      <c r="B195" s="26"/>
      <c r="C195" s="44" t="s">
        <v>239</v>
      </c>
      <c r="D195" s="44"/>
      <c r="E195" s="41">
        <f>SUM(E196)</f>
        <v>10000</v>
      </c>
      <c r="F195" s="41">
        <f>SUM(F196)</f>
        <v>10000</v>
      </c>
      <c r="G195" s="41">
        <f>SUM(G196)</f>
        <v>0</v>
      </c>
      <c r="H195" s="41">
        <f>SUM(H196)</f>
        <v>0</v>
      </c>
      <c r="I195" s="41">
        <f>SUM(I196)</f>
        <v>0</v>
      </c>
      <c r="J195" s="41">
        <f t="shared" si="16"/>
        <v>0</v>
      </c>
      <c r="K195" s="32"/>
      <c r="L195" s="46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</row>
    <row r="196" spans="1:31" ht="15" x14ac:dyDescent="0.25">
      <c r="A196" s="25"/>
      <c r="B196" s="26" t="s">
        <v>240</v>
      </c>
      <c r="C196" s="26" t="s">
        <v>241</v>
      </c>
      <c r="D196" s="26" t="s">
        <v>3</v>
      </c>
      <c r="E196" s="35">
        <v>10000</v>
      </c>
      <c r="F196" s="35">
        <v>10000</v>
      </c>
      <c r="G196" s="35">
        <v>0</v>
      </c>
      <c r="H196" s="36">
        <v>0</v>
      </c>
      <c r="I196" s="36">
        <v>0</v>
      </c>
      <c r="J196" s="36">
        <f t="shared" si="16"/>
        <v>0</v>
      </c>
      <c r="K196" s="32"/>
      <c r="L196" s="46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</row>
    <row r="197" spans="1:31" ht="15" x14ac:dyDescent="0.25">
      <c r="A197" s="25"/>
      <c r="B197" s="26"/>
      <c r="C197" s="44" t="s">
        <v>242</v>
      </c>
      <c r="D197" s="44"/>
      <c r="E197" s="41">
        <f>SUM(E198)</f>
        <v>6500</v>
      </c>
      <c r="F197" s="41">
        <f>SUM(F198)</f>
        <v>6500</v>
      </c>
      <c r="G197" s="41">
        <f>SUM(G198)</f>
        <v>0</v>
      </c>
      <c r="H197" s="41">
        <f>SUM(H198)</f>
        <v>0</v>
      </c>
      <c r="I197" s="41">
        <f>SUM(I198)</f>
        <v>0</v>
      </c>
      <c r="J197" s="41">
        <f t="shared" si="16"/>
        <v>0</v>
      </c>
      <c r="K197" s="32"/>
      <c r="L197" s="46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</row>
    <row r="198" spans="1:31" ht="15" x14ac:dyDescent="0.25">
      <c r="A198" s="25"/>
      <c r="B198" s="26" t="s">
        <v>240</v>
      </c>
      <c r="C198" s="26" t="s">
        <v>20</v>
      </c>
      <c r="D198" s="26" t="s">
        <v>3</v>
      </c>
      <c r="E198" s="35">
        <v>6500</v>
      </c>
      <c r="F198" s="35">
        <v>6500</v>
      </c>
      <c r="G198" s="35">
        <v>0</v>
      </c>
      <c r="H198" s="36">
        <v>0</v>
      </c>
      <c r="I198" s="36">
        <v>0</v>
      </c>
      <c r="J198" s="36">
        <f t="shared" si="16"/>
        <v>0</v>
      </c>
      <c r="K198" s="32"/>
      <c r="L198" s="46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</row>
    <row r="199" spans="1:31" ht="15" x14ac:dyDescent="0.25">
      <c r="A199" s="25"/>
      <c r="B199" s="26"/>
      <c r="C199" s="44" t="s">
        <v>243</v>
      </c>
      <c r="D199" s="29"/>
      <c r="E199" s="30">
        <f>SUM(E201,E202)</f>
        <v>1922800</v>
      </c>
      <c r="F199" s="30">
        <f>SUM(F201,F202,F200)</f>
        <v>2047384</v>
      </c>
      <c r="G199" s="30">
        <f t="shared" ref="G199:I199" si="21">SUM(G201,G202,G200)</f>
        <v>126792</v>
      </c>
      <c r="H199" s="30">
        <f t="shared" si="21"/>
        <v>47040</v>
      </c>
      <c r="I199" s="30">
        <f t="shared" si="21"/>
        <v>0</v>
      </c>
      <c r="J199" s="30">
        <f t="shared" si="16"/>
        <v>6.2</v>
      </c>
      <c r="K199" s="32"/>
      <c r="L199" s="46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</row>
    <row r="200" spans="1:31" ht="15" x14ac:dyDescent="0.25">
      <c r="A200" s="25"/>
      <c r="B200" s="26" t="s">
        <v>21</v>
      </c>
      <c r="C200" s="26" t="s">
        <v>305</v>
      </c>
      <c r="D200" s="26" t="s">
        <v>3</v>
      </c>
      <c r="E200" s="35"/>
      <c r="F200" s="35">
        <v>60000</v>
      </c>
      <c r="G200" s="35">
        <v>0</v>
      </c>
      <c r="H200" s="35">
        <v>0</v>
      </c>
      <c r="I200" s="35">
        <v>0</v>
      </c>
      <c r="J200" s="35">
        <f t="shared" si="16"/>
        <v>0</v>
      </c>
      <c r="K200" s="32"/>
      <c r="L200" s="46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</row>
    <row r="201" spans="1:31" ht="15" x14ac:dyDescent="0.25">
      <c r="A201" s="25"/>
      <c r="B201" s="26" t="s">
        <v>21</v>
      </c>
      <c r="C201" s="26" t="s">
        <v>244</v>
      </c>
      <c r="D201" s="26" t="s">
        <v>3</v>
      </c>
      <c r="E201" s="35">
        <v>539600</v>
      </c>
      <c r="F201" s="35">
        <f>539600+64584</f>
        <v>604184</v>
      </c>
      <c r="G201" s="35">
        <v>25730.400000000001</v>
      </c>
      <c r="H201" s="35">
        <v>7056</v>
      </c>
      <c r="I201" s="35">
        <v>0</v>
      </c>
      <c r="J201" s="35">
        <f t="shared" si="16"/>
        <v>4.3</v>
      </c>
      <c r="K201" s="32"/>
      <c r="L201" s="46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</row>
    <row r="202" spans="1:31" ht="15" x14ac:dyDescent="0.25">
      <c r="A202" s="25"/>
      <c r="B202" s="26" t="s">
        <v>21</v>
      </c>
      <c r="C202" s="37" t="s">
        <v>244</v>
      </c>
      <c r="D202" s="37" t="s">
        <v>3</v>
      </c>
      <c r="E202" s="38">
        <v>1383200</v>
      </c>
      <c r="F202" s="38">
        <v>1383200</v>
      </c>
      <c r="G202" s="38">
        <v>101061.6</v>
      </c>
      <c r="H202" s="38">
        <v>39984</v>
      </c>
      <c r="I202" s="38">
        <v>0</v>
      </c>
      <c r="J202" s="38">
        <f t="shared" si="16"/>
        <v>7.3</v>
      </c>
      <c r="K202" s="3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</row>
    <row r="203" spans="1:31" ht="15" x14ac:dyDescent="0.25">
      <c r="B203" s="19"/>
      <c r="C203" s="19"/>
      <c r="D203" s="19"/>
      <c r="E203" s="40"/>
      <c r="F203" s="40"/>
      <c r="G203" s="40"/>
      <c r="H203" s="40"/>
      <c r="I203" s="40"/>
      <c r="J203" s="40"/>
      <c r="K203" s="3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</row>
    <row r="204" spans="1:31" ht="15" x14ac:dyDescent="0.25">
      <c r="B204" s="66" t="s">
        <v>245</v>
      </c>
      <c r="C204" s="19" t="s">
        <v>246</v>
      </c>
      <c r="D204" s="19"/>
      <c r="E204" s="40"/>
      <c r="F204" s="40"/>
      <c r="G204" s="40"/>
      <c r="H204" s="40"/>
      <c r="I204" s="40"/>
      <c r="J204" s="40"/>
      <c r="K204" s="21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</row>
    <row r="205" spans="1:31" ht="15" x14ac:dyDescent="0.25">
      <c r="B205" s="19"/>
      <c r="C205" s="19"/>
      <c r="D205" s="19"/>
      <c r="E205" s="40"/>
      <c r="F205" s="40"/>
      <c r="G205" s="40"/>
      <c r="H205" s="40"/>
      <c r="I205" s="40"/>
      <c r="J205" s="40"/>
      <c r="K205" s="21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</row>
    <row r="206" spans="1:31" ht="15" x14ac:dyDescent="0.25">
      <c r="B206" s="19"/>
      <c r="C206" s="19"/>
      <c r="D206" s="19"/>
      <c r="E206" s="40"/>
      <c r="F206" s="40"/>
      <c r="G206" s="40"/>
      <c r="H206" s="40"/>
      <c r="I206" s="40"/>
      <c r="J206" s="40"/>
      <c r="K206" s="21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</row>
    <row r="207" spans="1:31" ht="15" x14ac:dyDescent="0.25">
      <c r="B207" s="19"/>
      <c r="C207" s="19"/>
      <c r="D207" s="19"/>
      <c r="E207" s="40"/>
      <c r="F207" s="40"/>
      <c r="G207" s="40"/>
      <c r="H207" s="40"/>
      <c r="I207" s="40"/>
      <c r="J207" s="40"/>
      <c r="K207" s="21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</row>
    <row r="208" spans="1:31" ht="15" x14ac:dyDescent="0.25">
      <c r="B208" s="67"/>
      <c r="C208" s="67"/>
      <c r="D208" s="67"/>
      <c r="E208" s="68"/>
      <c r="F208" s="68"/>
      <c r="G208" s="68"/>
      <c r="H208" s="68"/>
      <c r="I208" s="68"/>
      <c r="J208" s="68"/>
      <c r="K208" s="21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</row>
    <row r="209" spans="2:31" ht="15" x14ac:dyDescent="0.25">
      <c r="B209" s="67"/>
      <c r="C209" s="67"/>
      <c r="D209" s="67"/>
      <c r="E209" s="68"/>
      <c r="F209" s="68"/>
      <c r="G209" s="68"/>
      <c r="H209" s="68"/>
      <c r="I209" s="68"/>
      <c r="J209" s="68"/>
      <c r="K209" s="21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</row>
    <row r="210" spans="2:31" ht="15" x14ac:dyDescent="0.25">
      <c r="B210" s="67"/>
      <c r="C210" s="67"/>
      <c r="D210" s="67"/>
      <c r="E210" s="68"/>
      <c r="F210" s="68"/>
      <c r="G210" s="68"/>
      <c r="H210" s="68"/>
      <c r="I210" s="68"/>
      <c r="J210" s="68"/>
      <c r="K210" s="21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</row>
    <row r="211" spans="2:31" ht="15" x14ac:dyDescent="0.25">
      <c r="B211" s="67"/>
      <c r="C211" s="67"/>
      <c r="D211" s="67"/>
      <c r="E211" s="68"/>
      <c r="F211" s="68"/>
      <c r="G211" s="68"/>
      <c r="H211" s="68"/>
      <c r="I211" s="68"/>
      <c r="J211" s="68"/>
      <c r="K211" s="21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</row>
    <row r="212" spans="2:31" ht="15" x14ac:dyDescent="0.25">
      <c r="B212" s="67"/>
      <c r="C212" s="67"/>
      <c r="D212" s="67"/>
      <c r="E212" s="68"/>
      <c r="F212" s="68"/>
      <c r="G212" s="68"/>
      <c r="H212" s="68"/>
      <c r="I212" s="68"/>
      <c r="J212" s="68"/>
      <c r="K212" s="21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</row>
    <row r="213" spans="2:31" ht="15" x14ac:dyDescent="0.25">
      <c r="B213" s="67"/>
      <c r="C213" s="67"/>
      <c r="D213" s="67"/>
      <c r="E213" s="68"/>
      <c r="F213" s="68"/>
      <c r="G213" s="68"/>
      <c r="H213" s="68"/>
      <c r="I213" s="68"/>
      <c r="J213" s="68"/>
      <c r="K213" s="21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</row>
    <row r="214" spans="2:31" ht="15" x14ac:dyDescent="0.25">
      <c r="B214" s="67"/>
      <c r="C214" s="67"/>
      <c r="D214" s="67"/>
      <c r="E214" s="68"/>
      <c r="F214" s="68"/>
      <c r="G214" s="68"/>
      <c r="H214" s="68"/>
      <c r="I214" s="68"/>
      <c r="J214" s="68"/>
      <c r="K214" s="21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</row>
    <row r="215" spans="2:31" ht="15" x14ac:dyDescent="0.25">
      <c r="B215" s="67"/>
      <c r="C215" s="67"/>
      <c r="D215" s="67"/>
      <c r="E215" s="68"/>
      <c r="F215" s="68"/>
      <c r="G215" s="68"/>
      <c r="H215" s="68"/>
      <c r="I215" s="68"/>
      <c r="J215" s="68"/>
      <c r="K215" s="67"/>
    </row>
    <row r="216" spans="2:31" ht="15" x14ac:dyDescent="0.25">
      <c r="B216" s="67"/>
      <c r="C216" s="67"/>
      <c r="D216" s="67"/>
      <c r="E216" s="68"/>
      <c r="F216" s="68"/>
      <c r="G216" s="68"/>
      <c r="H216" s="68"/>
      <c r="I216" s="68"/>
      <c r="J216" s="68"/>
      <c r="K216" s="67"/>
    </row>
    <row r="217" spans="2:31" ht="15" x14ac:dyDescent="0.25">
      <c r="B217" s="67"/>
      <c r="C217" s="67"/>
      <c r="D217" s="67"/>
      <c r="E217" s="68"/>
      <c r="F217" s="68"/>
      <c r="G217" s="68"/>
      <c r="H217" s="68"/>
      <c r="I217" s="68"/>
      <c r="J217" s="68"/>
      <c r="K217" s="67"/>
    </row>
    <row r="218" spans="2:31" ht="15" x14ac:dyDescent="0.25">
      <c r="B218" s="67"/>
      <c r="C218" s="67"/>
      <c r="D218" s="67"/>
      <c r="E218" s="68"/>
      <c r="F218" s="68"/>
      <c r="G218" s="68"/>
      <c r="H218" s="68"/>
      <c r="I218" s="68"/>
      <c r="J218" s="68"/>
      <c r="K218" s="67"/>
    </row>
    <row r="219" spans="2:31" ht="15" x14ac:dyDescent="0.25">
      <c r="B219" s="67"/>
      <c r="C219" s="67"/>
      <c r="D219" s="67"/>
      <c r="E219" s="68"/>
      <c r="F219" s="68"/>
      <c r="G219" s="68"/>
      <c r="H219" s="68"/>
      <c r="I219" s="68"/>
      <c r="J219" s="68"/>
      <c r="K219" s="67"/>
    </row>
    <row r="220" spans="2:31" ht="18.75" x14ac:dyDescent="0.3">
      <c r="B220" s="69"/>
      <c r="C220" s="69"/>
      <c r="D220" s="69"/>
      <c r="E220" s="70"/>
      <c r="F220" s="70"/>
      <c r="G220" s="70"/>
      <c r="H220" s="70"/>
      <c r="I220" s="70"/>
      <c r="J220" s="70"/>
      <c r="K220" s="69"/>
    </row>
    <row r="221" spans="2:31" ht="18.75" x14ac:dyDescent="0.3">
      <c r="B221" s="69"/>
      <c r="C221" s="69"/>
      <c r="D221" s="69"/>
      <c r="E221" s="70"/>
      <c r="F221" s="70"/>
      <c r="G221" s="70"/>
      <c r="H221" s="70"/>
      <c r="I221" s="70"/>
      <c r="J221" s="70"/>
      <c r="K221" s="69"/>
    </row>
    <row r="222" spans="2:31" ht="18.75" x14ac:dyDescent="0.3">
      <c r="B222" s="69"/>
      <c r="C222" s="69"/>
      <c r="D222" s="69"/>
      <c r="E222" s="70"/>
      <c r="F222" s="70"/>
      <c r="G222" s="70"/>
      <c r="H222" s="70"/>
      <c r="I222" s="70"/>
      <c r="J222" s="70"/>
      <c r="K222" s="69"/>
    </row>
    <row r="223" spans="2:31" x14ac:dyDescent="0.2">
      <c r="E223" s="71"/>
      <c r="F223" s="71"/>
      <c r="G223" s="71"/>
      <c r="H223" s="71"/>
      <c r="I223" s="71"/>
      <c r="J223" s="7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eelarve täitmine</vt:lpstr>
      <vt:lpstr>investeeringud</vt:lpstr>
    </vt:vector>
  </TitlesOfParts>
  <Company>Tartu Linnavalitsus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Tartu Linnavalitsus</dc:creator>
  <cp:lastModifiedBy>Tartu Linnavalitsus</cp:lastModifiedBy>
  <cp:lastPrinted>2018-08-24T12:17:25Z</cp:lastPrinted>
  <dcterms:created xsi:type="dcterms:W3CDTF">2017-02-02T07:06:15Z</dcterms:created>
  <dcterms:modified xsi:type="dcterms:W3CDTF">2018-08-24T12:18:01Z</dcterms:modified>
</cp:coreProperties>
</file>